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9085\EXCELCNV\b8d74ccf-7188-49cd-a1b5-e447c3b30e79\"/>
    </mc:Choice>
  </mc:AlternateContent>
  <xr:revisionPtr revIDLastSave="0" documentId="8_{45014142-EC51-44BF-9A09-AF8CF33FF1B7}" xr6:coauthVersionLast="47" xr6:coauthVersionMax="47" xr10:uidLastSave="{00000000-0000-0000-0000-000000000000}"/>
  <bookViews>
    <workbookView xWindow="-60" yWindow="-60" windowWidth="15480" windowHeight="11640" firstSheet="1" activeTab="1" xr2:uid="{13ED088C-D6C0-43B4-99FC-0943A2A5DA33}"/>
  </bookViews>
  <sheets>
    <sheet name="Oferta 1" sheetId="1" r:id="rId1"/>
    <sheet name="Oferta 2 " sheetId="20" r:id="rId2"/>
    <sheet name="Oferta 3" sheetId="19" r:id="rId3"/>
    <sheet name="Resumen" sheetId="17" r:id="rId4"/>
  </sheets>
  <definedNames>
    <definedName name="_xlnm.Print_Area" localSheetId="0">'Oferta 1'!#REF!</definedName>
    <definedName name="_xlnm.Print_Area" localSheetId="1">'Oferta 2 '!#REF!</definedName>
    <definedName name="_xlnm.Print_Area" localSheetId="2">'Oferta 3'!#REF!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9" l="1"/>
  <c r="D49" i="19"/>
  <c r="N48" i="19"/>
  <c r="M42" i="19"/>
  <c r="M41" i="19"/>
  <c r="H41" i="19"/>
  <c r="M40" i="19"/>
  <c r="J40" i="19"/>
  <c r="E40" i="19"/>
  <c r="M39" i="19"/>
  <c r="J39" i="19"/>
  <c r="E39" i="19"/>
  <c r="M38" i="19"/>
  <c r="J38" i="19"/>
  <c r="E38" i="19"/>
  <c r="P37" i="19"/>
  <c r="P38" i="19"/>
  <c r="P41" i="19"/>
  <c r="D3" i="19"/>
  <c r="D6" i="17"/>
  <c r="D7" i="17"/>
  <c r="J37" i="19"/>
  <c r="D37" i="19"/>
  <c r="C37" i="19"/>
  <c r="E37" i="19"/>
  <c r="J36" i="19"/>
  <c r="D36" i="19"/>
  <c r="C36" i="19"/>
  <c r="E36" i="19"/>
  <c r="J35" i="19"/>
  <c r="J34" i="19"/>
  <c r="J33" i="19"/>
  <c r="E33" i="19"/>
  <c r="J32" i="19"/>
  <c r="E32" i="19"/>
  <c r="J31" i="19"/>
  <c r="E31" i="19"/>
  <c r="J30" i="19"/>
  <c r="E30" i="19"/>
  <c r="J29" i="19"/>
  <c r="D29" i="19"/>
  <c r="E29" i="19"/>
  <c r="I28" i="19"/>
  <c r="J28" i="19"/>
  <c r="J41" i="19"/>
  <c r="M28" i="19"/>
  <c r="D28" i="19"/>
  <c r="E28" i="19"/>
  <c r="E41" i="19"/>
  <c r="D4" i="19"/>
  <c r="F22" i="19"/>
  <c r="E22" i="19"/>
  <c r="C22" i="19"/>
  <c r="B22" i="19"/>
  <c r="D22" i="19"/>
  <c r="F21" i="19"/>
  <c r="E21" i="19"/>
  <c r="C21" i="19"/>
  <c r="B21" i="19"/>
  <c r="D21" i="19"/>
  <c r="F20" i="19"/>
  <c r="E20" i="19"/>
  <c r="C20" i="19"/>
  <c r="B20" i="19"/>
  <c r="F19" i="19"/>
  <c r="E19" i="19"/>
  <c r="C19" i="19"/>
  <c r="B19" i="19"/>
  <c r="D19" i="19"/>
  <c r="F18" i="19"/>
  <c r="E18" i="19"/>
  <c r="C18" i="19"/>
  <c r="B18" i="19"/>
  <c r="D18" i="19"/>
  <c r="D53" i="20"/>
  <c r="D49" i="20"/>
  <c r="N48" i="20"/>
  <c r="M42" i="20"/>
  <c r="M41" i="20"/>
  <c r="H41" i="20"/>
  <c r="M40" i="20"/>
  <c r="J40" i="20"/>
  <c r="E40" i="20"/>
  <c r="M39" i="20"/>
  <c r="J39" i="20"/>
  <c r="E39" i="20"/>
  <c r="M38" i="20"/>
  <c r="J38" i="20"/>
  <c r="E38" i="20"/>
  <c r="P37" i="20"/>
  <c r="P38" i="20"/>
  <c r="P41" i="20"/>
  <c r="D3" i="20"/>
  <c r="C6" i="17"/>
  <c r="C7" i="17"/>
  <c r="J37" i="20"/>
  <c r="D37" i="20"/>
  <c r="C37" i="20"/>
  <c r="E37" i="20"/>
  <c r="J36" i="20"/>
  <c r="D36" i="20"/>
  <c r="C36" i="20"/>
  <c r="E36" i="20"/>
  <c r="J35" i="20"/>
  <c r="J34" i="20"/>
  <c r="J33" i="20"/>
  <c r="E33" i="20"/>
  <c r="J32" i="20"/>
  <c r="E32" i="20"/>
  <c r="J31" i="20"/>
  <c r="E31" i="20"/>
  <c r="J30" i="20"/>
  <c r="E30" i="20"/>
  <c r="J29" i="20"/>
  <c r="D29" i="20"/>
  <c r="E29" i="20"/>
  <c r="I28" i="20"/>
  <c r="J28" i="20"/>
  <c r="J41" i="20"/>
  <c r="M28" i="20"/>
  <c r="D28" i="20"/>
  <c r="F22" i="20"/>
  <c r="E22" i="20"/>
  <c r="C22" i="20"/>
  <c r="B22" i="20"/>
  <c r="D22" i="20" s="1"/>
  <c r="F21" i="20"/>
  <c r="E21" i="20"/>
  <c r="C21" i="20"/>
  <c r="B21" i="20"/>
  <c r="F20" i="20"/>
  <c r="E20" i="20"/>
  <c r="C20" i="20"/>
  <c r="B20" i="20"/>
  <c r="F19" i="20"/>
  <c r="E19" i="20"/>
  <c r="C19" i="20"/>
  <c r="B19" i="20"/>
  <c r="D19" i="20"/>
  <c r="F18" i="20"/>
  <c r="E18" i="20"/>
  <c r="C18" i="20"/>
  <c r="B18" i="20"/>
  <c r="D18" i="20"/>
  <c r="E30" i="1"/>
  <c r="E31" i="1"/>
  <c r="E32" i="1"/>
  <c r="E33" i="1"/>
  <c r="D29" i="1"/>
  <c r="E29" i="1"/>
  <c r="N48" i="1"/>
  <c r="D20" i="19"/>
  <c r="D20" i="20"/>
  <c r="D21" i="20"/>
  <c r="D37" i="1"/>
  <c r="D36" i="1"/>
  <c r="M40" i="1"/>
  <c r="M41" i="1"/>
  <c r="M42" i="1"/>
  <c r="I28" i="1"/>
  <c r="J28" i="1"/>
  <c r="E38" i="1"/>
  <c r="E39" i="1"/>
  <c r="E40" i="1"/>
  <c r="D28" i="1"/>
  <c r="J32" i="1"/>
  <c r="J33" i="1"/>
  <c r="J34" i="1"/>
  <c r="J35" i="1"/>
  <c r="J36" i="1"/>
  <c r="J37" i="1"/>
  <c r="J38" i="1"/>
  <c r="J39" i="1"/>
  <c r="J40" i="1"/>
  <c r="H41" i="1"/>
  <c r="J30" i="1"/>
  <c r="J31" i="1"/>
  <c r="J29" i="1"/>
  <c r="J41" i="1" s="1"/>
  <c r="M28" i="1" s="1"/>
  <c r="D49" i="1"/>
  <c r="C36" i="1"/>
  <c r="E36" i="1"/>
  <c r="E20" i="1"/>
  <c r="E21" i="1"/>
  <c r="E22" i="1"/>
  <c r="F20" i="1"/>
  <c r="F21" i="1"/>
  <c r="F22" i="1"/>
  <c r="C20" i="1"/>
  <c r="C21" i="1"/>
  <c r="B21" i="1"/>
  <c r="D21" i="1" s="1"/>
  <c r="C22" i="1"/>
  <c r="B22" i="1"/>
  <c r="B20" i="1"/>
  <c r="P37" i="1"/>
  <c r="P38" i="1"/>
  <c r="P41" i="1"/>
  <c r="D3" i="1"/>
  <c r="B6" i="17"/>
  <c r="B7" i="17"/>
  <c r="D53" i="1"/>
  <c r="C37" i="1"/>
  <c r="E37" i="1"/>
  <c r="D20" i="1"/>
  <c r="D22" i="1"/>
  <c r="B19" i="1"/>
  <c r="B18" i="1"/>
  <c r="M38" i="1"/>
  <c r="C18" i="1"/>
  <c r="D18" i="1"/>
  <c r="E18" i="1"/>
  <c r="F18" i="1"/>
  <c r="M39" i="1"/>
  <c r="C19" i="1"/>
  <c r="D19" i="1" s="1"/>
  <c r="E19" i="1"/>
  <c r="F19" i="1"/>
  <c r="E41" i="1"/>
  <c r="D4" i="1"/>
  <c r="C8" i="1"/>
  <c r="M29" i="1"/>
  <c r="M29" i="19"/>
  <c r="C8" i="19"/>
  <c r="E41" i="20"/>
  <c r="D4" i="20"/>
  <c r="C8" i="20"/>
  <c r="M29" i="20"/>
  <c r="B11" i="19"/>
  <c r="B17" i="19"/>
  <c r="B10" i="19"/>
  <c r="B15" i="19"/>
  <c r="B9" i="19"/>
  <c r="B16" i="19"/>
  <c r="B13" i="19"/>
  <c r="B12" i="19"/>
  <c r="B8" i="19"/>
  <c r="B14" i="19"/>
  <c r="C9" i="1"/>
  <c r="M30" i="1"/>
  <c r="C9" i="19"/>
  <c r="D9" i="19"/>
  <c r="M30" i="19"/>
  <c r="B9" i="20"/>
  <c r="B16" i="20"/>
  <c r="B8" i="20"/>
  <c r="D8" i="20"/>
  <c r="B17" i="20"/>
  <c r="B15" i="20"/>
  <c r="B14" i="20"/>
  <c r="B11" i="20"/>
  <c r="B12" i="20"/>
  <c r="B10" i="20"/>
  <c r="B13" i="20"/>
  <c r="M30" i="20"/>
  <c r="C9" i="20"/>
  <c r="D9" i="20"/>
  <c r="D8" i="19"/>
  <c r="B8" i="1"/>
  <c r="D8" i="1"/>
  <c r="B15" i="1"/>
  <c r="B16" i="1"/>
  <c r="B13" i="1"/>
  <c r="B12" i="1"/>
  <c r="B9" i="1"/>
  <c r="B10" i="1"/>
  <c r="B11" i="1"/>
  <c r="B14" i="1"/>
  <c r="B17" i="1"/>
  <c r="E8" i="20"/>
  <c r="F8" i="20"/>
  <c r="E9" i="20"/>
  <c r="F9" i="20"/>
  <c r="E8" i="1"/>
  <c r="F8" i="1"/>
  <c r="E8" i="19"/>
  <c r="F8" i="19"/>
  <c r="E9" i="19"/>
  <c r="F9" i="19"/>
  <c r="M31" i="1"/>
  <c r="C10" i="1"/>
  <c r="D10" i="1"/>
  <c r="D9" i="1"/>
  <c r="M31" i="20"/>
  <c r="C10" i="20"/>
  <c r="D10" i="20"/>
  <c r="M31" i="19"/>
  <c r="C10" i="19"/>
  <c r="D10" i="19"/>
  <c r="E10" i="19" s="1"/>
  <c r="F10" i="19" s="1"/>
  <c r="C11" i="1"/>
  <c r="D11" i="1"/>
  <c r="M32" i="1"/>
  <c r="E10" i="1"/>
  <c r="F10" i="1"/>
  <c r="E11" i="1"/>
  <c r="F11" i="1"/>
  <c r="C11" i="20"/>
  <c r="D11" i="20"/>
  <c r="M32" i="20"/>
  <c r="E9" i="1"/>
  <c r="F9" i="1"/>
  <c r="C11" i="19"/>
  <c r="D11" i="19"/>
  <c r="E11" i="19" s="1"/>
  <c r="F11" i="19" s="1"/>
  <c r="M32" i="19"/>
  <c r="E10" i="20"/>
  <c r="F10" i="20"/>
  <c r="C12" i="19"/>
  <c r="D12" i="19"/>
  <c r="M33" i="19"/>
  <c r="E12" i="19"/>
  <c r="F12" i="19"/>
  <c r="M33" i="1"/>
  <c r="C12" i="1"/>
  <c r="D12" i="1"/>
  <c r="E11" i="20"/>
  <c r="F11" i="20"/>
  <c r="C12" i="20"/>
  <c r="D12" i="20"/>
  <c r="E12" i="20" s="1"/>
  <c r="F12" i="20" s="1"/>
  <c r="M33" i="20"/>
  <c r="E12" i="1"/>
  <c r="F12" i="1"/>
  <c r="M34" i="1"/>
  <c r="C13" i="1"/>
  <c r="D13" i="1"/>
  <c r="C13" i="19"/>
  <c r="D13" i="19"/>
  <c r="M34" i="19"/>
  <c r="M34" i="20"/>
  <c r="C13" i="20"/>
  <c r="D13" i="20"/>
  <c r="E13" i="20"/>
  <c r="F13" i="20"/>
  <c r="E13" i="1"/>
  <c r="F13" i="1"/>
  <c r="E13" i="19"/>
  <c r="F13" i="19"/>
  <c r="C14" i="20"/>
  <c r="D14" i="20"/>
  <c r="M35" i="20"/>
  <c r="C14" i="1"/>
  <c r="D14" i="1"/>
  <c r="M35" i="1"/>
  <c r="C14" i="19"/>
  <c r="D14" i="19"/>
  <c r="E14" i="19"/>
  <c r="F14" i="19"/>
  <c r="M35" i="19"/>
  <c r="M36" i="20"/>
  <c r="C15" i="20"/>
  <c r="D15" i="20"/>
  <c r="E15" i="20"/>
  <c r="F15" i="20"/>
  <c r="E14" i="20"/>
  <c r="F14" i="20"/>
  <c r="M36" i="19"/>
  <c r="C15" i="19"/>
  <c r="D15" i="19"/>
  <c r="E15" i="19"/>
  <c r="F15" i="19"/>
  <c r="E14" i="1"/>
  <c r="F14" i="1"/>
  <c r="C15" i="1"/>
  <c r="D15" i="1"/>
  <c r="M36" i="1"/>
  <c r="E15" i="1"/>
  <c r="F15" i="1"/>
  <c r="M37" i="20"/>
  <c r="C17" i="20"/>
  <c r="D17" i="20"/>
  <c r="C16" i="20"/>
  <c r="D16" i="20"/>
  <c r="M37" i="1"/>
  <c r="C17" i="1"/>
  <c r="D17" i="1"/>
  <c r="C16" i="1"/>
  <c r="D16" i="1"/>
  <c r="E16" i="1"/>
  <c r="F16" i="1"/>
  <c r="C16" i="19"/>
  <c r="D16" i="19"/>
  <c r="E16" i="19"/>
  <c r="F16" i="19"/>
  <c r="M37" i="19"/>
  <c r="C17" i="19"/>
  <c r="D17" i="19"/>
  <c r="E17" i="19"/>
  <c r="F17" i="19"/>
  <c r="F24" i="19"/>
  <c r="D5" i="17"/>
  <c r="E17" i="1"/>
  <c r="F17" i="1"/>
  <c r="F24" i="1"/>
  <c r="B5" i="17"/>
  <c r="E16" i="20"/>
  <c r="F16" i="20"/>
  <c r="E17" i="20"/>
  <c r="F17" i="20"/>
  <c r="F24" i="20"/>
  <c r="C5" i="17"/>
</calcChain>
</file>

<file path=xl/sharedStrings.xml><?xml version="1.0" encoding="utf-8"?>
<sst xmlns="http://schemas.openxmlformats.org/spreadsheetml/2006/main" count="250" uniqueCount="75">
  <si>
    <t>OFERTA 1</t>
  </si>
  <si>
    <t>INGRESAR NOMBRE OFERTA</t>
  </si>
  <si>
    <t>Tasa descuento social</t>
  </si>
  <si>
    <t>Inversión</t>
  </si>
  <si>
    <t>Costo Operación</t>
  </si>
  <si>
    <t>Vida Útil</t>
  </si>
  <si>
    <t>Valor a ingresar</t>
  </si>
  <si>
    <t>Año</t>
  </si>
  <si>
    <t>Costo de Mantención</t>
  </si>
  <si>
    <t>Total Costo Anual</t>
  </si>
  <si>
    <t>Valor Actual de Costos (VAC)</t>
  </si>
  <si>
    <t>CAE</t>
  </si>
  <si>
    <t>Tasa a definir por el Formulador</t>
  </si>
  <si>
    <t>CAE Min</t>
  </si>
  <si>
    <t>COSTOS DE OPERACIÓN</t>
  </si>
  <si>
    <t>Costos de Mano de Obra y Otros</t>
  </si>
  <si>
    <t>COSTOS DE MANTENCION</t>
  </si>
  <si>
    <t>Tasa Crecimiento</t>
  </si>
  <si>
    <t>Inversión Inicial $</t>
  </si>
  <si>
    <t>Item</t>
  </si>
  <si>
    <t>Costo Privado</t>
  </si>
  <si>
    <t>Factor de Corrección (*)</t>
  </si>
  <si>
    <t>Costo  Social</t>
  </si>
  <si>
    <t>Precio Privado</t>
  </si>
  <si>
    <t>Precio    Social</t>
  </si>
  <si>
    <t>Costo Mantención</t>
  </si>
  <si>
    <t>Valor</t>
  </si>
  <si>
    <t>CUANDO CORRESPONDA</t>
  </si>
  <si>
    <t>[Costo de operación 1]</t>
  </si>
  <si>
    <t xml:space="preserve">[Costo de mantencion 1] </t>
  </si>
  <si>
    <t>Precio Neto (Sin IVA)</t>
  </si>
  <si>
    <t>Ingresar cotización en $ sin IVA</t>
  </si>
  <si>
    <t>[Costo de operación 2]</t>
  </si>
  <si>
    <t>[Costo de mantencion 2]</t>
  </si>
  <si>
    <t>[Costo de operación 3]</t>
  </si>
  <si>
    <t>[Costo de mantencion 3]</t>
  </si>
  <si>
    <t>[Costo de mantencion 4]</t>
  </si>
  <si>
    <t>Inversión Inicial US$</t>
  </si>
  <si>
    <t xml:space="preserve">Costos de Consumos </t>
  </si>
  <si>
    <t>1: Gasolina             2: Diesel</t>
  </si>
  <si>
    <t>Consumo</t>
  </si>
  <si>
    <t>Precio Social</t>
  </si>
  <si>
    <t>Costo Social</t>
  </si>
  <si>
    <t>Ingresar Cotización en US$</t>
  </si>
  <si>
    <t>Consumo por Km</t>
  </si>
  <si>
    <t>Tipo Cambio</t>
  </si>
  <si>
    <t>Ingresar tipo e cambio vigente</t>
  </si>
  <si>
    <t>Cosumo por Horas</t>
  </si>
  <si>
    <t>Precio Social Divisa</t>
  </si>
  <si>
    <t>Inversión Social</t>
  </si>
  <si>
    <t>TOTAL COSTOS DE OPERACIÓN $</t>
  </si>
  <si>
    <t xml:space="preserve">TOTAL COSTOS DE MANTENCIÓN </t>
  </si>
  <si>
    <t xml:space="preserve">Inversión Social </t>
  </si>
  <si>
    <t>(*) Utilizar Precios Sociales Vigentes</t>
  </si>
  <si>
    <t>(**) Justificar consumo</t>
  </si>
  <si>
    <t>Datos de Consumos</t>
  </si>
  <si>
    <t>Consumos Kilómetros</t>
  </si>
  <si>
    <t>Estimación distancia recorrida (KM)</t>
  </si>
  <si>
    <t>Valores a ingresar</t>
  </si>
  <si>
    <t>Rendimiento (Km/lt)</t>
  </si>
  <si>
    <t>Litros de Combustible</t>
  </si>
  <si>
    <t>Consumos Horas</t>
  </si>
  <si>
    <t>Horas de Funcionamiento</t>
  </si>
  <si>
    <t>Consumo  (Lt/hora)</t>
  </si>
  <si>
    <t>Precio Social de la Gasolina</t>
  </si>
  <si>
    <t>Precio Social  Diésel</t>
  </si>
  <si>
    <t>Precio Social Mano Obra Calificada</t>
  </si>
  <si>
    <t>Precio Social Mano Obra Semi Calificada</t>
  </si>
  <si>
    <t>Precio Social Mano Obra No Calificada</t>
  </si>
  <si>
    <t>Precio Social de la Divisa</t>
  </si>
  <si>
    <t>Resumen de Alternativas</t>
  </si>
  <si>
    <t>Oferta 1</t>
  </si>
  <si>
    <t>Oferta 2</t>
  </si>
  <si>
    <t>Oferta 3</t>
  </si>
  <si>
    <t>Inversión C/IVA (Monto Solicitado)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</si>
</sst>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;[Red]&quot;$&quot;\-#,##0"/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 [$$-340A]* #,##0_ ;_ [$$-340A]* \-#,##0_ ;_ [$$-340A]* &quot;-&quot;??_ ;_ @_ "/>
    <numFmt numFmtId="167" formatCode="_-* #,##0.0\ _€_-;\-* #,##0.0\ _€_-;_-* &quot;-&quot;\ _€_-;_-@_-"/>
    <numFmt numFmtId="168" formatCode="[$$-340A]#,##0;[$$-340A]\-#,##0"/>
    <numFmt numFmtId="169" formatCode="0.0%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3" tint="-0.249977111117893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10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2" xfId="0" applyNumberFormat="1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3" fillId="3" borderId="2" xfId="0" applyFont="1" applyFill="1" applyBorder="1" applyProtection="1">
      <protection locked="0"/>
    </xf>
    <xf numFmtId="3" fontId="6" fillId="3" borderId="0" xfId="0" applyNumberFormat="1" applyFont="1" applyFill="1" applyProtection="1">
      <protection locked="0"/>
    </xf>
    <xf numFmtId="3" fontId="7" fillId="3" borderId="0" xfId="0" applyNumberFormat="1" applyFont="1" applyFill="1" applyProtection="1">
      <protection locked="0"/>
    </xf>
    <xf numFmtId="3" fontId="6" fillId="3" borderId="2" xfId="0" applyNumberFormat="1" applyFont="1" applyFill="1" applyBorder="1" applyProtection="1">
      <protection locked="0"/>
    </xf>
    <xf numFmtId="3" fontId="6" fillId="3" borderId="2" xfId="0" applyNumberFormat="1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3" fontId="3" fillId="3" borderId="2" xfId="0" applyNumberFormat="1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3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Protection="1">
      <protection locked="0"/>
    </xf>
    <xf numFmtId="4" fontId="7" fillId="3" borderId="2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 applyProtection="1">
      <alignment wrapText="1"/>
      <protection locked="0"/>
    </xf>
    <xf numFmtId="3" fontId="9" fillId="3" borderId="0" xfId="0" applyNumberFormat="1" applyFont="1" applyFill="1" applyAlignment="1" applyProtection="1">
      <alignment wrapText="1"/>
      <protection locked="0"/>
    </xf>
    <xf numFmtId="3" fontId="9" fillId="3" borderId="0" xfId="0" applyNumberFormat="1" applyFont="1" applyFill="1" applyProtection="1">
      <protection locked="0"/>
    </xf>
    <xf numFmtId="3" fontId="9" fillId="3" borderId="0" xfId="0" applyNumberFormat="1" applyFont="1" applyFill="1" applyAlignment="1" applyProtection="1">
      <alignment horizontal="left" wrapText="1"/>
      <protection locked="0"/>
    </xf>
    <xf numFmtId="0" fontId="7" fillId="3" borderId="0" xfId="0" applyFont="1" applyFill="1" applyAlignment="1" applyProtection="1">
      <alignment wrapText="1"/>
      <protection locked="0"/>
    </xf>
    <xf numFmtId="3" fontId="9" fillId="2" borderId="2" xfId="0" applyNumberFormat="1" applyFont="1" applyFill="1" applyBorder="1" applyProtection="1">
      <protection locked="0"/>
    </xf>
    <xf numFmtId="3" fontId="12" fillId="2" borderId="2" xfId="0" applyNumberFormat="1" applyFont="1" applyFill="1" applyBorder="1" applyProtection="1">
      <protection locked="0"/>
    </xf>
    <xf numFmtId="0" fontId="5" fillId="3" borderId="0" xfId="0" applyFont="1" applyFill="1"/>
    <xf numFmtId="0" fontId="0" fillId="3" borderId="0" xfId="0" applyFill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3" fillId="4" borderId="0" xfId="0" applyFont="1" applyFill="1" applyProtection="1">
      <protection locked="0"/>
    </xf>
    <xf numFmtId="0" fontId="4" fillId="3" borderId="3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7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3" fontId="6" fillId="3" borderId="2" xfId="0" applyNumberFormat="1" applyFont="1" applyFill="1" applyBorder="1" applyAlignment="1" applyProtection="1">
      <alignment vertical="center"/>
      <protection locked="0"/>
    </xf>
    <xf numFmtId="3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166" fontId="3" fillId="3" borderId="0" xfId="0" applyNumberFormat="1" applyFont="1" applyFill="1"/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3" fontId="3" fillId="3" borderId="2" xfId="0" applyNumberFormat="1" applyFont="1" applyFill="1" applyBorder="1"/>
    <xf numFmtId="0" fontId="3" fillId="3" borderId="2" xfId="0" applyFont="1" applyFill="1" applyBorder="1"/>
    <xf numFmtId="165" fontId="3" fillId="3" borderId="9" xfId="1" applyFont="1" applyFill="1" applyBorder="1" applyAlignment="1" applyProtection="1">
      <alignment horizontal="right"/>
    </xf>
    <xf numFmtId="166" fontId="5" fillId="3" borderId="2" xfId="2" applyNumberFormat="1" applyFont="1" applyFill="1" applyBorder="1" applyProtection="1"/>
    <xf numFmtId="166" fontId="3" fillId="3" borderId="8" xfId="0" applyNumberFormat="1" applyFont="1" applyFill="1" applyBorder="1"/>
    <xf numFmtId="0" fontId="4" fillId="3" borderId="0" xfId="0" applyFont="1" applyFill="1" applyProtection="1">
      <protection locked="0"/>
    </xf>
    <xf numFmtId="166" fontId="3" fillId="3" borderId="2" xfId="2" applyNumberFormat="1" applyFont="1" applyFill="1" applyBorder="1" applyProtection="1"/>
    <xf numFmtId="166" fontId="3" fillId="0" borderId="2" xfId="2" applyNumberFormat="1" applyFont="1" applyFill="1" applyBorder="1" applyProtection="1">
      <protection locked="0"/>
    </xf>
    <xf numFmtId="3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3" fontId="7" fillId="0" borderId="2" xfId="0" applyNumberFormat="1" applyFont="1" applyBorder="1" applyAlignment="1" applyProtection="1">
      <alignment horizontal="center"/>
      <protection locked="0"/>
    </xf>
    <xf numFmtId="166" fontId="3" fillId="3" borderId="2" xfId="2" applyNumberFormat="1" applyFont="1" applyFill="1" applyBorder="1" applyAlignment="1" applyProtection="1"/>
    <xf numFmtId="166" fontId="3" fillId="3" borderId="0" xfId="2" applyNumberFormat="1" applyFont="1" applyFill="1" applyProtection="1"/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2" fontId="3" fillId="5" borderId="0" xfId="0" applyNumberFormat="1" applyFont="1" applyFill="1" applyAlignment="1" applyProtection="1">
      <alignment horizontal="center"/>
      <protection locked="0"/>
    </xf>
    <xf numFmtId="0" fontId="4" fillId="3" borderId="4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3" fontId="6" fillId="4" borderId="2" xfId="0" applyNumberFormat="1" applyFont="1" applyFill="1" applyBorder="1" applyAlignment="1" applyProtection="1">
      <alignment vertical="top" wrapText="1"/>
      <protection locked="0"/>
    </xf>
    <xf numFmtId="168" fontId="3" fillId="0" borderId="2" xfId="2" applyNumberFormat="1" applyFont="1" applyFill="1" applyBorder="1" applyAlignment="1" applyProtection="1">
      <alignment horizontal="right"/>
      <protection locked="0"/>
    </xf>
    <xf numFmtId="3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>
      <alignment horizontal="center" wrapText="1"/>
    </xf>
    <xf numFmtId="0" fontId="5" fillId="3" borderId="10" xfId="0" applyFont="1" applyFill="1" applyBorder="1"/>
    <xf numFmtId="6" fontId="5" fillId="3" borderId="11" xfId="0" applyNumberFormat="1" applyFont="1" applyFill="1" applyBorder="1"/>
    <xf numFmtId="3" fontId="6" fillId="3" borderId="7" xfId="0" applyNumberFormat="1" applyFont="1" applyFill="1" applyBorder="1" applyAlignment="1" applyProtection="1">
      <alignment horizontal="left"/>
      <protection locked="0"/>
    </xf>
    <xf numFmtId="3" fontId="6" fillId="3" borderId="12" xfId="0" applyNumberFormat="1" applyFont="1" applyFill="1" applyBorder="1" applyAlignment="1" applyProtection="1">
      <alignment horizontal="center" wrapText="1"/>
      <protection locked="0"/>
    </xf>
    <xf numFmtId="3" fontId="7" fillId="3" borderId="13" xfId="0" applyNumberFormat="1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5" fillId="3" borderId="0" xfId="0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right"/>
      <protection locked="0"/>
    </xf>
    <xf numFmtId="0" fontId="8" fillId="3" borderId="2" xfId="0" applyFont="1" applyFill="1" applyBorder="1"/>
    <xf numFmtId="6" fontId="8" fillId="3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169" fontId="3" fillId="3" borderId="0" xfId="0" applyNumberFormat="1" applyFont="1" applyFill="1"/>
    <xf numFmtId="3" fontId="6" fillId="3" borderId="20" xfId="0" applyNumberFormat="1" applyFont="1" applyFill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wrapText="1"/>
      <protection locked="0"/>
    </xf>
    <xf numFmtId="0" fontId="13" fillId="0" borderId="0" xfId="0" applyFont="1"/>
    <xf numFmtId="0" fontId="3" fillId="3" borderId="19" xfId="0" applyFont="1" applyFill="1" applyBorder="1" applyAlignment="1" applyProtection="1">
      <alignment horizontal="left" wrapText="1"/>
      <protection locked="0"/>
    </xf>
    <xf numFmtId="0" fontId="13" fillId="0" borderId="19" xfId="0" applyFont="1" applyBorder="1" applyAlignment="1">
      <alignment wrapText="1"/>
    </xf>
    <xf numFmtId="3" fontId="3" fillId="0" borderId="14" xfId="0" applyNumberFormat="1" applyFont="1" applyBorder="1" applyProtection="1">
      <protection locked="0"/>
    </xf>
    <xf numFmtId="3" fontId="6" fillId="3" borderId="6" xfId="0" applyNumberFormat="1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7" borderId="17" xfId="0" applyFont="1" applyFill="1" applyBorder="1" applyProtection="1">
      <protection locked="0"/>
    </xf>
    <xf numFmtId="165" fontId="3" fillId="7" borderId="21" xfId="1" applyFont="1" applyFill="1" applyBorder="1" applyAlignment="1" applyProtection="1">
      <alignment horizontal="right"/>
      <protection locked="0"/>
    </xf>
    <xf numFmtId="167" fontId="3" fillId="7" borderId="17" xfId="1" applyNumberFormat="1" applyFont="1" applyFill="1" applyBorder="1" applyAlignment="1" applyProtection="1">
      <alignment horizontal="right"/>
      <protection locked="0"/>
    </xf>
    <xf numFmtId="9" fontId="3" fillId="3" borderId="17" xfId="0" applyNumberFormat="1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167" fontId="3" fillId="0" borderId="17" xfId="1" applyNumberFormat="1" applyFont="1" applyFill="1" applyBorder="1" applyAlignment="1" applyProtection="1">
      <alignment horizontal="right"/>
      <protection locked="0"/>
    </xf>
    <xf numFmtId="165" fontId="3" fillId="0" borderId="21" xfId="1" applyFont="1" applyFill="1" applyBorder="1" applyAlignment="1" applyProtection="1">
      <alignment horizontal="right"/>
      <protection locked="0"/>
    </xf>
    <xf numFmtId="0" fontId="3" fillId="6" borderId="17" xfId="0" applyFont="1" applyFill="1" applyBorder="1" applyProtection="1">
      <protection locked="0"/>
    </xf>
    <xf numFmtId="165" fontId="3" fillId="3" borderId="15" xfId="1" applyFont="1" applyFill="1" applyBorder="1" applyAlignment="1" applyProtection="1">
      <alignment horizontal="right"/>
      <protection locked="0"/>
    </xf>
    <xf numFmtId="167" fontId="3" fillId="3" borderId="17" xfId="1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/>
      <protection locked="0"/>
    </xf>
    <xf numFmtId="168" fontId="3" fillId="0" borderId="13" xfId="2" applyNumberFormat="1" applyFont="1" applyFill="1" applyBorder="1" applyAlignment="1" applyProtection="1">
      <alignment horizontal="right"/>
      <protection locked="0"/>
    </xf>
    <xf numFmtId="168" fontId="3" fillId="0" borderId="14" xfId="2" applyNumberFormat="1" applyFont="1" applyFill="1" applyBorder="1" applyAlignment="1" applyProtection="1">
      <alignment horizontal="right"/>
      <protection locked="0"/>
    </xf>
    <xf numFmtId="168" fontId="3" fillId="0" borderId="1" xfId="2" applyNumberFormat="1" applyFont="1" applyFill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3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wrapText="1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394606</xdr:colOff>
      <xdr:row>44</xdr:row>
      <xdr:rowOff>54429</xdr:rowOff>
    </xdr:from>
    <xdr:to>
      <xdr:col>9</xdr:col>
      <xdr:colOff>639534</xdr:colOff>
      <xdr:row>47</xdr:row>
      <xdr:rowOff>27215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7C4A59B-4EC2-B04E-1954-8CFD8F79B90C}"/>
            </a:ext>
          </a:extLst>
        </xdr:cNvPr>
        <xdr:cNvSpPr/>
      </xdr:nvSpPr>
      <xdr:spPr>
        <a:xfrm>
          <a:off x="6504213" y="8708572"/>
          <a:ext cx="2871107" cy="462643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chemeClr val="accent2"/>
              </a:solidFill>
            </a:rPr>
            <a:t>En</a:t>
          </a:r>
          <a:r>
            <a:rPr lang="es-CL" sz="1100" baseline="0">
              <a:solidFill>
                <a:schemeClr val="accent2"/>
              </a:solidFill>
            </a:rPr>
            <a:t> esas casilla debe indicar tipo de combustible, (1) si es Gasolina y (2) si es Diesel</a:t>
          </a:r>
          <a:endParaRPr lang="es-CL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775607</xdr:colOff>
      <xdr:row>36</xdr:row>
      <xdr:rowOff>40821</xdr:rowOff>
    </xdr:from>
    <xdr:to>
      <xdr:col>6</xdr:col>
      <xdr:colOff>394606</xdr:colOff>
      <xdr:row>45</xdr:row>
      <xdr:rowOff>61233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3E569F15-750A-627B-55AF-0A31022E8187}"/>
            </a:ext>
          </a:extLst>
        </xdr:cNvPr>
        <xdr:cNvCxnSpPr>
          <a:stCxn id="2" idx="1"/>
        </xdr:cNvCxnSpPr>
      </xdr:nvCxnSpPr>
      <xdr:spPr>
        <a:xfrm flipH="1" flipV="1">
          <a:off x="2163536" y="6966857"/>
          <a:ext cx="4435927" cy="1870983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394606</xdr:colOff>
      <xdr:row>44</xdr:row>
      <xdr:rowOff>54429</xdr:rowOff>
    </xdr:from>
    <xdr:to>
      <xdr:col>9</xdr:col>
      <xdr:colOff>639534</xdr:colOff>
      <xdr:row>47</xdr:row>
      <xdr:rowOff>27215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F0E9C4D-1E48-0D03-DBF1-14EF970B716D}"/>
            </a:ext>
          </a:extLst>
        </xdr:cNvPr>
        <xdr:cNvSpPr/>
      </xdr:nvSpPr>
      <xdr:spPr>
        <a:xfrm>
          <a:off x="6595381" y="8493579"/>
          <a:ext cx="2873828" cy="582386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chemeClr val="accent2"/>
              </a:solidFill>
            </a:rPr>
            <a:t>En</a:t>
          </a:r>
          <a:r>
            <a:rPr lang="es-CL" sz="1100" baseline="0">
              <a:solidFill>
                <a:schemeClr val="accent2"/>
              </a:solidFill>
            </a:rPr>
            <a:t> esas casilla debe indicar tipo de combustible, (1) si es Gasolina y (2) si es Diesel</a:t>
          </a:r>
          <a:endParaRPr lang="es-CL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775607</xdr:colOff>
      <xdr:row>36</xdr:row>
      <xdr:rowOff>40821</xdr:rowOff>
    </xdr:from>
    <xdr:to>
      <xdr:col>6</xdr:col>
      <xdr:colOff>394606</xdr:colOff>
      <xdr:row>45</xdr:row>
      <xdr:rowOff>61233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8532B6C-FA05-8D7E-3317-363D8307ABF7}"/>
            </a:ext>
          </a:extLst>
        </xdr:cNvPr>
        <xdr:cNvCxnSpPr>
          <a:stCxn id="2" idx="1"/>
        </xdr:cNvCxnSpPr>
      </xdr:nvCxnSpPr>
      <xdr:spPr>
        <a:xfrm flipH="1" flipV="1">
          <a:off x="2166257" y="6927396"/>
          <a:ext cx="4429124" cy="18587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394606</xdr:colOff>
      <xdr:row>44</xdr:row>
      <xdr:rowOff>54429</xdr:rowOff>
    </xdr:from>
    <xdr:to>
      <xdr:col>9</xdr:col>
      <xdr:colOff>639534</xdr:colOff>
      <xdr:row>47</xdr:row>
      <xdr:rowOff>27215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7A9BC60-0B39-7082-A94C-DEBFAF71FB0C}"/>
            </a:ext>
          </a:extLst>
        </xdr:cNvPr>
        <xdr:cNvSpPr/>
      </xdr:nvSpPr>
      <xdr:spPr>
        <a:xfrm>
          <a:off x="6595381" y="8493579"/>
          <a:ext cx="2873828" cy="582386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chemeClr val="accent2"/>
              </a:solidFill>
            </a:rPr>
            <a:t>En</a:t>
          </a:r>
          <a:r>
            <a:rPr lang="es-CL" sz="1100" baseline="0">
              <a:solidFill>
                <a:schemeClr val="accent2"/>
              </a:solidFill>
            </a:rPr>
            <a:t> esas casilla debe indicar tipo de combustible, (1) si es Gasolina y (2) si es Diesel</a:t>
          </a:r>
          <a:endParaRPr lang="es-CL" sz="1100">
            <a:solidFill>
              <a:schemeClr val="accent2"/>
            </a:solidFill>
          </a:endParaRPr>
        </a:p>
      </xdr:txBody>
    </xdr:sp>
    <xdr:clientData/>
  </xdr:twoCellAnchor>
  <xdr:twoCellAnchor>
    <xdr:from>
      <xdr:col>1</xdr:col>
      <xdr:colOff>775607</xdr:colOff>
      <xdr:row>36</xdr:row>
      <xdr:rowOff>40821</xdr:rowOff>
    </xdr:from>
    <xdr:to>
      <xdr:col>6</xdr:col>
      <xdr:colOff>394606</xdr:colOff>
      <xdr:row>45</xdr:row>
      <xdr:rowOff>61233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78CFCCC2-8EDF-949C-28DA-E2369215296B}"/>
            </a:ext>
          </a:extLst>
        </xdr:cNvPr>
        <xdr:cNvCxnSpPr>
          <a:stCxn id="2" idx="1"/>
        </xdr:cNvCxnSpPr>
      </xdr:nvCxnSpPr>
      <xdr:spPr>
        <a:xfrm flipH="1" flipV="1">
          <a:off x="2166257" y="6927396"/>
          <a:ext cx="4429124" cy="18587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ni.mideplan.cl/postulacion_links/77_precios_sociales201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ni.mideplan.cl/postulacion_links/77_precios_sociales201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ni.mideplan.cl/postulacion_links/77_precios_sociales201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9E1BC-2024-4A39-86BF-F809F10EB6FD}">
  <dimension ref="A1:S60"/>
  <sheetViews>
    <sheetView topLeftCell="A9" zoomScale="70" zoomScaleNormal="70" zoomScaleSheetLayoutView="100" workbookViewId="0">
      <selection activeCell="M26" sqref="M26"/>
    </sheetView>
  </sheetViews>
  <sheetFormatPr defaultColWidth="11.42578125" defaultRowHeight="12.75"/>
  <cols>
    <col min="1" max="1" width="20.85546875" style="2" customWidth="1"/>
    <col min="2" max="2" width="13" style="2" customWidth="1"/>
    <col min="3" max="3" width="11.140625" style="2" customWidth="1"/>
    <col min="4" max="4" width="14.42578125" style="2" customWidth="1"/>
    <col min="5" max="5" width="21.5703125" style="2" customWidth="1"/>
    <col min="6" max="6" width="18.85546875" style="2" customWidth="1"/>
    <col min="7" max="7" width="23" style="2" bestFit="1" customWidth="1"/>
    <col min="8" max="10" width="11.42578125" style="2"/>
    <col min="11" max="11" width="6.85546875" style="2" customWidth="1"/>
    <col min="12" max="12" width="13.42578125" style="2" customWidth="1"/>
    <col min="13" max="13" width="13.85546875" style="2" bestFit="1" customWidth="1"/>
    <col min="14" max="14" width="11.42578125" style="2"/>
    <col min="15" max="15" width="17.42578125" style="2" customWidth="1"/>
    <col min="16" max="16" width="22" style="2" customWidth="1"/>
    <col min="17" max="16384" width="11.42578125" style="2"/>
  </cols>
  <sheetData>
    <row r="1" spans="1:10" ht="16.5" customHeight="1">
      <c r="A1" s="1" t="s">
        <v>0</v>
      </c>
      <c r="B1" s="1"/>
      <c r="C1" s="103" t="s">
        <v>1</v>
      </c>
      <c r="D1" s="103"/>
      <c r="E1" s="103"/>
    </row>
    <row r="2" spans="1:10" ht="18" customHeight="1">
      <c r="C2" s="2" t="s">
        <v>2</v>
      </c>
      <c r="D2" s="84">
        <v>5.5E-2</v>
      </c>
    </row>
    <row r="3" spans="1:10" ht="15" customHeight="1">
      <c r="C3" s="2" t="s">
        <v>3</v>
      </c>
      <c r="D3" s="42">
        <f>+P41</f>
        <v>100000000</v>
      </c>
    </row>
    <row r="4" spans="1:10">
      <c r="C4" s="2" t="s">
        <v>4</v>
      </c>
      <c r="D4" s="42" t="e">
        <f>+E41</f>
        <v>#DIV/0!</v>
      </c>
    </row>
    <row r="5" spans="1:10">
      <c r="C5" s="2" t="s">
        <v>5</v>
      </c>
      <c r="D5" s="97"/>
      <c r="E5" s="32" t="s">
        <v>6</v>
      </c>
    </row>
    <row r="7" spans="1:10" ht="25.5">
      <c r="A7" s="43" t="s">
        <v>7</v>
      </c>
      <c r="B7" s="44" t="s">
        <v>4</v>
      </c>
      <c r="C7" s="44" t="s">
        <v>8</v>
      </c>
      <c r="D7" s="44" t="s">
        <v>9</v>
      </c>
      <c r="E7" s="44" t="s">
        <v>10</v>
      </c>
      <c r="F7" s="44" t="s">
        <v>11</v>
      </c>
    </row>
    <row r="8" spans="1:10">
      <c r="A8" s="45">
        <v>1</v>
      </c>
      <c r="B8" s="42" t="e">
        <f>+D4</f>
        <v>#DIV/0!</v>
      </c>
      <c r="C8" s="42">
        <f>+M28</f>
        <v>0</v>
      </c>
      <c r="D8" s="42" t="e">
        <f t="shared" ref="D8:D22" si="0">+C8+B8</f>
        <v>#DIV/0!</v>
      </c>
      <c r="E8" s="42" t="str">
        <f>+IF(A8&lt;=$D$5,NPV($D$2,$D$8:D8)+$D$3," ")</f>
        <v xml:space="preserve"> </v>
      </c>
      <c r="F8" s="42" t="str">
        <f t="shared" ref="F8:F22" si="1">+IF(A8&lt;=$D$5,PMT($D$2,A8,-E8)," ")</f>
        <v xml:space="preserve"> </v>
      </c>
    </row>
    <row r="9" spans="1:10">
      <c r="A9" s="45">
        <v>2</v>
      </c>
      <c r="B9" s="42">
        <f t="shared" ref="B9:B22" si="2">+IF(A9&lt;=$D$5,$D$4,0)</f>
        <v>0</v>
      </c>
      <c r="C9" s="42">
        <f t="shared" ref="C9:C22" si="3">+IF(A9&lt;=$D$5,M29,0)</f>
        <v>0</v>
      </c>
      <c r="D9" s="42">
        <f t="shared" si="0"/>
        <v>0</v>
      </c>
      <c r="E9" s="42" t="str">
        <f>+IF(A9&lt;=$D$5,NPV($D$2,$D$8:D9)+$D$3," ")</f>
        <v xml:space="preserve"> </v>
      </c>
      <c r="F9" s="42" t="str">
        <f t="shared" si="1"/>
        <v xml:space="preserve"> </v>
      </c>
    </row>
    <row r="10" spans="1:10">
      <c r="A10" s="45">
        <v>3</v>
      </c>
      <c r="B10" s="42">
        <f t="shared" si="2"/>
        <v>0</v>
      </c>
      <c r="C10" s="42">
        <f t="shared" si="3"/>
        <v>0</v>
      </c>
      <c r="D10" s="42">
        <f t="shared" si="0"/>
        <v>0</v>
      </c>
      <c r="E10" s="42" t="str">
        <f>+IF(A10&lt;=$D$5,NPV($D$2,$D$8:D10)+$D$3," ")</f>
        <v xml:space="preserve"> </v>
      </c>
      <c r="F10" s="42" t="str">
        <f t="shared" si="1"/>
        <v xml:space="preserve"> </v>
      </c>
    </row>
    <row r="11" spans="1:10">
      <c r="A11" s="45">
        <v>4</v>
      </c>
      <c r="B11" s="42">
        <f t="shared" si="2"/>
        <v>0</v>
      </c>
      <c r="C11" s="42">
        <f t="shared" si="3"/>
        <v>0</v>
      </c>
      <c r="D11" s="42">
        <f t="shared" si="0"/>
        <v>0</v>
      </c>
      <c r="E11" s="42" t="str">
        <f>+IF(A11&lt;=$D$5,NPV($D$2,$D$8:D11)+$D$3," ")</f>
        <v xml:space="preserve"> </v>
      </c>
      <c r="F11" s="42" t="str">
        <f t="shared" si="1"/>
        <v xml:space="preserve"> </v>
      </c>
      <c r="J11" s="52"/>
    </row>
    <row r="12" spans="1:10">
      <c r="A12" s="45">
        <v>5</v>
      </c>
      <c r="B12" s="42">
        <f t="shared" si="2"/>
        <v>0</v>
      </c>
      <c r="C12" s="42">
        <f t="shared" si="3"/>
        <v>0</v>
      </c>
      <c r="D12" s="42">
        <f t="shared" si="0"/>
        <v>0</v>
      </c>
      <c r="E12" s="42" t="str">
        <f>+IF(A12&lt;=$D$5,NPV($D$2,$D$8:D12)+$D$3," ")</f>
        <v xml:space="preserve"> </v>
      </c>
      <c r="F12" s="42" t="str">
        <f t="shared" si="1"/>
        <v xml:space="preserve"> </v>
      </c>
    </row>
    <row r="13" spans="1:10">
      <c r="A13" s="45">
        <v>6</v>
      </c>
      <c r="B13" s="42">
        <f t="shared" si="2"/>
        <v>0</v>
      </c>
      <c r="C13" s="42">
        <f t="shared" si="3"/>
        <v>0</v>
      </c>
      <c r="D13" s="42">
        <f t="shared" si="0"/>
        <v>0</v>
      </c>
      <c r="E13" s="42" t="str">
        <f>+IF(A13&lt;=$D$5,NPV($D$2,$D$8:D13)+$D$3," ")</f>
        <v xml:space="preserve"> </v>
      </c>
      <c r="F13" s="42" t="str">
        <f t="shared" si="1"/>
        <v xml:space="preserve"> </v>
      </c>
    </row>
    <row r="14" spans="1:10">
      <c r="A14" s="45">
        <v>7</v>
      </c>
      <c r="B14" s="42">
        <f t="shared" si="2"/>
        <v>0</v>
      </c>
      <c r="C14" s="42">
        <f t="shared" si="3"/>
        <v>0</v>
      </c>
      <c r="D14" s="42">
        <f t="shared" si="0"/>
        <v>0</v>
      </c>
      <c r="E14" s="42" t="str">
        <f>+IF(A14&lt;=$D$5,NPV($D$2,$D$8:D14)+$D$3," ")</f>
        <v xml:space="preserve"> </v>
      </c>
      <c r="F14" s="42" t="str">
        <f t="shared" si="1"/>
        <v xml:space="preserve"> </v>
      </c>
    </row>
    <row r="15" spans="1:10">
      <c r="A15" s="45">
        <v>8</v>
      </c>
      <c r="B15" s="42">
        <f t="shared" si="2"/>
        <v>0</v>
      </c>
      <c r="C15" s="42">
        <f t="shared" si="3"/>
        <v>0</v>
      </c>
      <c r="D15" s="42">
        <f t="shared" si="0"/>
        <v>0</v>
      </c>
      <c r="E15" s="42" t="str">
        <f>+IF(A15&lt;=$D$5,NPV($D$2,$D$8:D15)+$D$3," ")</f>
        <v xml:space="preserve"> </v>
      </c>
      <c r="F15" s="42" t="str">
        <f t="shared" si="1"/>
        <v xml:space="preserve"> </v>
      </c>
    </row>
    <row r="16" spans="1:10">
      <c r="A16" s="45">
        <v>9</v>
      </c>
      <c r="B16" s="42">
        <f t="shared" si="2"/>
        <v>0</v>
      </c>
      <c r="C16" s="42">
        <f t="shared" si="3"/>
        <v>0</v>
      </c>
      <c r="D16" s="42">
        <f t="shared" si="0"/>
        <v>0</v>
      </c>
      <c r="E16" s="42" t="str">
        <f>+IF(A16&lt;=$D$5,NPV($D$2,$D$8:D16)+$D$3," ")</f>
        <v xml:space="preserve"> </v>
      </c>
      <c r="F16" s="42" t="str">
        <f t="shared" si="1"/>
        <v xml:space="preserve"> </v>
      </c>
    </row>
    <row r="17" spans="1:19">
      <c r="A17" s="45">
        <v>10</v>
      </c>
      <c r="B17" s="42">
        <f t="shared" si="2"/>
        <v>0</v>
      </c>
      <c r="C17" s="42">
        <f t="shared" si="3"/>
        <v>0</v>
      </c>
      <c r="D17" s="42">
        <f t="shared" si="0"/>
        <v>0</v>
      </c>
      <c r="E17" s="42" t="str">
        <f>+IF(A17&lt;=$D$5,NPV($D$2,$D$8:D17)+$D$3," ")</f>
        <v xml:space="preserve"> </v>
      </c>
      <c r="F17" s="42" t="str">
        <f t="shared" si="1"/>
        <v xml:space="preserve"> </v>
      </c>
    </row>
    <row r="18" spans="1:19">
      <c r="A18" s="45">
        <v>11</v>
      </c>
      <c r="B18" s="42">
        <f t="shared" si="2"/>
        <v>0</v>
      </c>
      <c r="C18" s="42">
        <f t="shared" si="3"/>
        <v>0</v>
      </c>
      <c r="D18" s="42">
        <f t="shared" si="0"/>
        <v>0</v>
      </c>
      <c r="E18" s="42" t="str">
        <f>+IF(A18&lt;=$D$5,NPV($D$2,$D$8:D18)+$D$3," ")</f>
        <v xml:space="preserve"> </v>
      </c>
      <c r="F18" s="42" t="str">
        <f t="shared" si="1"/>
        <v xml:space="preserve"> </v>
      </c>
    </row>
    <row r="19" spans="1:19">
      <c r="A19" s="45">
        <v>12</v>
      </c>
      <c r="B19" s="42">
        <f t="shared" si="2"/>
        <v>0</v>
      </c>
      <c r="C19" s="42">
        <f t="shared" si="3"/>
        <v>0</v>
      </c>
      <c r="D19" s="42">
        <f t="shared" si="0"/>
        <v>0</v>
      </c>
      <c r="E19" s="42" t="str">
        <f>+IF(A19&lt;=$D$5,NPV($D$2,$D$8:D19)+$D$3," ")</f>
        <v xml:space="preserve"> </v>
      </c>
      <c r="F19" s="42" t="str">
        <f t="shared" si="1"/>
        <v xml:space="preserve"> </v>
      </c>
    </row>
    <row r="20" spans="1:19">
      <c r="A20" s="45">
        <v>13</v>
      </c>
      <c r="B20" s="42">
        <f t="shared" si="2"/>
        <v>0</v>
      </c>
      <c r="C20" s="42">
        <f t="shared" si="3"/>
        <v>0</v>
      </c>
      <c r="D20" s="42">
        <f t="shared" si="0"/>
        <v>0</v>
      </c>
      <c r="E20" s="42" t="str">
        <f>+IF(A20&lt;=$D$5,NPV($D$2,$D$8:D20)+$D$3," ")</f>
        <v xml:space="preserve"> </v>
      </c>
      <c r="F20" s="42" t="str">
        <f t="shared" si="1"/>
        <v xml:space="preserve"> </v>
      </c>
    </row>
    <row r="21" spans="1:19">
      <c r="A21" s="45">
        <v>14</v>
      </c>
      <c r="B21" s="42">
        <f t="shared" si="2"/>
        <v>0</v>
      </c>
      <c r="C21" s="42">
        <f t="shared" si="3"/>
        <v>0</v>
      </c>
      <c r="D21" s="42">
        <f t="shared" si="0"/>
        <v>0</v>
      </c>
      <c r="E21" s="42" t="str">
        <f>+IF(A21&lt;=$D$5,NPV($D$2,$D$8:D21)+$D$3," ")</f>
        <v xml:space="preserve"> </v>
      </c>
      <c r="F21" s="42" t="str">
        <f t="shared" si="1"/>
        <v xml:space="preserve"> </v>
      </c>
    </row>
    <row r="22" spans="1:19">
      <c r="A22" s="43">
        <v>15</v>
      </c>
      <c r="B22" s="51">
        <f t="shared" si="2"/>
        <v>0</v>
      </c>
      <c r="C22" s="51">
        <f t="shared" si="3"/>
        <v>0</v>
      </c>
      <c r="D22" s="51">
        <f t="shared" si="0"/>
        <v>0</v>
      </c>
      <c r="E22" s="51" t="str">
        <f>+IF(A22&lt;=$D$5,NPV($D$2,$D$8:D22)+$D$3," ")</f>
        <v xml:space="preserve"> </v>
      </c>
      <c r="F22" s="51" t="str">
        <f t="shared" si="1"/>
        <v xml:space="preserve"> </v>
      </c>
    </row>
    <row r="23" spans="1:19" ht="13.5" thickBot="1">
      <c r="A23" s="46"/>
      <c r="B23" s="46"/>
      <c r="C23" s="46"/>
      <c r="D23" s="46"/>
      <c r="E23" s="46"/>
      <c r="F23" s="46"/>
      <c r="M23" s="107" t="s">
        <v>12</v>
      </c>
    </row>
    <row r="24" spans="1:19" ht="15.75" thickBot="1">
      <c r="A24" s="46"/>
      <c r="B24" s="46"/>
      <c r="C24" s="46"/>
      <c r="D24" s="46"/>
      <c r="E24" s="73" t="s">
        <v>13</v>
      </c>
      <c r="F24" s="74">
        <f>+MIN(F8:F22)</f>
        <v>0</v>
      </c>
      <c r="M24" s="107"/>
    </row>
    <row r="25" spans="1:19" ht="16.5" customHeight="1">
      <c r="A25" s="8" t="s">
        <v>14</v>
      </c>
      <c r="B25" s="8"/>
      <c r="M25" s="107"/>
    </row>
    <row r="26" spans="1:19" ht="21.75" customHeight="1">
      <c r="A26" s="113" t="s">
        <v>15</v>
      </c>
      <c r="B26" s="113"/>
      <c r="C26" s="113"/>
      <c r="D26" s="113"/>
      <c r="E26" s="113"/>
      <c r="G26" s="10" t="s">
        <v>16</v>
      </c>
      <c r="H26" s="77"/>
      <c r="I26" s="77"/>
      <c r="J26" s="78"/>
      <c r="L26" s="25" t="s">
        <v>17</v>
      </c>
      <c r="M26" s="96">
        <v>0.02</v>
      </c>
      <c r="O26" s="114" t="s">
        <v>18</v>
      </c>
      <c r="P26" s="114"/>
    </row>
    <row r="27" spans="1:19" ht="26.25" customHeight="1">
      <c r="A27" s="85" t="s">
        <v>19</v>
      </c>
      <c r="B27" s="108" t="s">
        <v>20</v>
      </c>
      <c r="C27" s="109"/>
      <c r="D27" s="40" t="s">
        <v>21</v>
      </c>
      <c r="E27" s="41" t="s">
        <v>22</v>
      </c>
      <c r="G27" s="91" t="s">
        <v>19</v>
      </c>
      <c r="H27" s="76" t="s">
        <v>23</v>
      </c>
      <c r="I27" s="76" t="s">
        <v>21</v>
      </c>
      <c r="J27" s="76" t="s">
        <v>24</v>
      </c>
      <c r="L27" s="2" t="s">
        <v>7</v>
      </c>
      <c r="M27" s="2" t="s">
        <v>25</v>
      </c>
      <c r="O27" s="12" t="s">
        <v>19</v>
      </c>
      <c r="P27" s="12" t="s">
        <v>26</v>
      </c>
      <c r="Q27" s="52" t="s">
        <v>27</v>
      </c>
    </row>
    <row r="28" spans="1:19" ht="28.5" customHeight="1">
      <c r="A28" s="86" t="s">
        <v>28</v>
      </c>
      <c r="B28" s="104"/>
      <c r="C28" s="105"/>
      <c r="D28" s="61">
        <f>+D57</f>
        <v>0.97</v>
      </c>
      <c r="E28" s="69">
        <v>8000000</v>
      </c>
      <c r="G28" s="88" t="s">
        <v>29</v>
      </c>
      <c r="H28" s="90"/>
      <c r="I28" s="7">
        <f>+D57</f>
        <v>0.97</v>
      </c>
      <c r="J28" s="53">
        <f>H28*I28</f>
        <v>0</v>
      </c>
      <c r="L28" s="3">
        <v>1</v>
      </c>
      <c r="M28" s="42">
        <f>+J41</f>
        <v>0</v>
      </c>
      <c r="O28" s="14" t="s">
        <v>30</v>
      </c>
      <c r="P28" s="54">
        <v>100000000</v>
      </c>
      <c r="Q28" s="111" t="s">
        <v>31</v>
      </c>
      <c r="R28" s="112"/>
      <c r="S28" s="112"/>
    </row>
    <row r="29" spans="1:19" ht="27.75" customHeight="1">
      <c r="A29" s="86" t="s">
        <v>32</v>
      </c>
      <c r="B29" s="104"/>
      <c r="C29" s="105"/>
      <c r="D29" s="62">
        <f>+D58</f>
        <v>0.95</v>
      </c>
      <c r="E29" s="69">
        <f t="shared" ref="E28:E33" si="4">B29*D29</f>
        <v>0</v>
      </c>
      <c r="G29" s="89" t="s">
        <v>33</v>
      </c>
      <c r="H29" s="90"/>
      <c r="I29" s="5">
        <v>0.84</v>
      </c>
      <c r="J29" s="53">
        <f>H29*I29</f>
        <v>0</v>
      </c>
      <c r="L29" s="3">
        <v>2</v>
      </c>
      <c r="M29" s="60">
        <f t="shared" ref="M29:M42" si="5">+IF(L29&lt;=$D$5,M28*(1+$M$26),0)</f>
        <v>0</v>
      </c>
      <c r="O29" s="16"/>
      <c r="P29" s="9"/>
    </row>
    <row r="30" spans="1:19" ht="23.25">
      <c r="A30" s="87" t="s">
        <v>34</v>
      </c>
      <c r="B30" s="106"/>
      <c r="C30" s="105"/>
      <c r="D30" s="62">
        <v>0.84</v>
      </c>
      <c r="E30" s="69">
        <f t="shared" si="4"/>
        <v>0</v>
      </c>
      <c r="G30" s="89" t="s">
        <v>35</v>
      </c>
      <c r="H30" s="90"/>
      <c r="I30" s="5">
        <v>0.84</v>
      </c>
      <c r="J30" s="53">
        <f>H30*I30</f>
        <v>0</v>
      </c>
      <c r="L30" s="3">
        <v>3</v>
      </c>
      <c r="M30" s="60">
        <f t="shared" si="5"/>
        <v>0</v>
      </c>
      <c r="O30" s="16"/>
      <c r="P30" s="9"/>
    </row>
    <row r="31" spans="1:19" ht="23.25">
      <c r="A31" s="7"/>
      <c r="B31" s="106"/>
      <c r="C31" s="105"/>
      <c r="D31" s="62"/>
      <c r="E31" s="69">
        <f t="shared" si="4"/>
        <v>0</v>
      </c>
      <c r="G31" s="89" t="s">
        <v>36</v>
      </c>
      <c r="H31" s="90"/>
      <c r="I31" s="5">
        <v>0.84</v>
      </c>
      <c r="J31" s="53">
        <f>H31*I31</f>
        <v>0</v>
      </c>
      <c r="L31" s="3">
        <v>4</v>
      </c>
      <c r="M31" s="60">
        <f t="shared" si="5"/>
        <v>0</v>
      </c>
    </row>
    <row r="32" spans="1:19" ht="15">
      <c r="A32" s="7"/>
      <c r="B32" s="106"/>
      <c r="C32" s="105"/>
      <c r="D32" s="15"/>
      <c r="E32" s="69">
        <f t="shared" si="4"/>
        <v>0</v>
      </c>
      <c r="G32" s="92"/>
      <c r="H32" s="13"/>
      <c r="I32" s="5"/>
      <c r="J32" s="53">
        <f t="shared" ref="J32:J40" si="6">H32*I32</f>
        <v>0</v>
      </c>
      <c r="L32" s="3">
        <v>5</v>
      </c>
      <c r="M32" s="60">
        <f t="shared" si="5"/>
        <v>0</v>
      </c>
      <c r="O32" s="79"/>
      <c r="P32" s="79"/>
    </row>
    <row r="33" spans="1:17" ht="15">
      <c r="A33" s="7"/>
      <c r="B33" s="106"/>
      <c r="C33" s="105"/>
      <c r="D33" s="7"/>
      <c r="E33" s="69">
        <f t="shared" si="4"/>
        <v>0</v>
      </c>
      <c r="G33" s="4"/>
      <c r="H33" s="13"/>
      <c r="I33" s="5"/>
      <c r="J33" s="53">
        <f t="shared" si="6"/>
        <v>0</v>
      </c>
      <c r="L33" s="3">
        <v>6</v>
      </c>
      <c r="M33" s="60">
        <f t="shared" si="5"/>
        <v>0</v>
      </c>
      <c r="O33" s="114" t="s">
        <v>37</v>
      </c>
      <c r="P33" s="114"/>
    </row>
    <row r="34" spans="1:17" ht="14.25">
      <c r="A34" s="113" t="s">
        <v>38</v>
      </c>
      <c r="B34" s="113"/>
      <c r="C34" s="113"/>
      <c r="D34" s="113"/>
      <c r="E34" s="113"/>
      <c r="G34" s="4"/>
      <c r="H34" s="13"/>
      <c r="I34" s="7"/>
      <c r="J34" s="53">
        <f t="shared" si="6"/>
        <v>0</v>
      </c>
      <c r="L34" s="3">
        <v>7</v>
      </c>
      <c r="M34" s="60">
        <f t="shared" si="5"/>
        <v>0</v>
      </c>
      <c r="O34" s="17" t="s">
        <v>19</v>
      </c>
      <c r="P34" s="12" t="s">
        <v>26</v>
      </c>
    </row>
    <row r="35" spans="1:17" ht="23.25" customHeight="1">
      <c r="A35" s="10" t="s">
        <v>19</v>
      </c>
      <c r="B35" s="68" t="s">
        <v>39</v>
      </c>
      <c r="C35" s="11" t="s">
        <v>40</v>
      </c>
      <c r="D35" s="11" t="s">
        <v>41</v>
      </c>
      <c r="E35" s="72" t="s">
        <v>42</v>
      </c>
      <c r="G35" s="4"/>
      <c r="H35" s="13"/>
      <c r="I35" s="7"/>
      <c r="J35" s="53">
        <f t="shared" si="6"/>
        <v>0</v>
      </c>
      <c r="L35" s="3">
        <v>8</v>
      </c>
      <c r="M35" s="60">
        <f t="shared" si="5"/>
        <v>0</v>
      </c>
      <c r="O35" s="14" t="s">
        <v>30</v>
      </c>
      <c r="P35" s="58"/>
      <c r="Q35" s="32" t="s">
        <v>43</v>
      </c>
    </row>
    <row r="36" spans="1:17">
      <c r="A36" s="7" t="s">
        <v>44</v>
      </c>
      <c r="B36" s="67">
        <v>1</v>
      </c>
      <c r="C36" s="47" t="e">
        <f>+D49</f>
        <v>#DIV/0!</v>
      </c>
      <c r="D36" s="61">
        <f>+IF(B36=1,$D$55,$D$56)</f>
        <v>804</v>
      </c>
      <c r="E36" s="59" t="e">
        <f>C36*D36</f>
        <v>#DIV/0!</v>
      </c>
      <c r="G36" s="4"/>
      <c r="H36" s="13"/>
      <c r="I36" s="7"/>
      <c r="J36" s="53">
        <f t="shared" si="6"/>
        <v>0</v>
      </c>
      <c r="L36" s="3">
        <v>9</v>
      </c>
      <c r="M36" s="60">
        <f t="shared" si="5"/>
        <v>0</v>
      </c>
      <c r="O36" s="19" t="s">
        <v>45</v>
      </c>
      <c r="P36" s="58"/>
      <c r="Q36" s="32" t="s">
        <v>46</v>
      </c>
    </row>
    <row r="37" spans="1:17">
      <c r="A37" s="7" t="s">
        <v>47</v>
      </c>
      <c r="B37" s="67">
        <v>2</v>
      </c>
      <c r="C37" s="48">
        <f>+D53</f>
        <v>0</v>
      </c>
      <c r="D37" s="61">
        <f>+IF(B37=1,$D$55,$D$56)</f>
        <v>855</v>
      </c>
      <c r="E37" s="59">
        <f>C37*D37</f>
        <v>0</v>
      </c>
      <c r="G37" s="4"/>
      <c r="H37" s="13"/>
      <c r="I37" s="7"/>
      <c r="J37" s="53">
        <f t="shared" si="6"/>
        <v>0</v>
      </c>
      <c r="L37" s="3">
        <v>10</v>
      </c>
      <c r="M37" s="60">
        <f t="shared" si="5"/>
        <v>0</v>
      </c>
      <c r="O37" s="14" t="s">
        <v>48</v>
      </c>
      <c r="P37" s="20">
        <f>+D60</f>
        <v>1</v>
      </c>
    </row>
    <row r="38" spans="1:17">
      <c r="A38" s="7"/>
      <c r="B38" s="7"/>
      <c r="C38" s="13"/>
      <c r="D38" s="7"/>
      <c r="E38" s="59">
        <f>C38*D38</f>
        <v>0</v>
      </c>
      <c r="G38" s="4"/>
      <c r="H38" s="13"/>
      <c r="I38" s="7"/>
      <c r="J38" s="53">
        <f t="shared" si="6"/>
        <v>0</v>
      </c>
      <c r="L38" s="3">
        <v>11</v>
      </c>
      <c r="M38" s="60">
        <f t="shared" si="5"/>
        <v>0</v>
      </c>
      <c r="O38" s="14" t="s">
        <v>49</v>
      </c>
      <c r="P38" s="18">
        <f>+P35*P36*P37</f>
        <v>0</v>
      </c>
    </row>
    <row r="39" spans="1:17">
      <c r="A39" s="7"/>
      <c r="B39" s="7"/>
      <c r="C39" s="13"/>
      <c r="D39" s="7"/>
      <c r="E39" s="59">
        <f>C39*D39</f>
        <v>0</v>
      </c>
      <c r="G39" s="4"/>
      <c r="H39" s="13"/>
      <c r="I39" s="7"/>
      <c r="J39" s="53">
        <f t="shared" si="6"/>
        <v>0</v>
      </c>
      <c r="L39" s="3">
        <v>12</v>
      </c>
      <c r="M39" s="60">
        <f t="shared" si="5"/>
        <v>0</v>
      </c>
    </row>
    <row r="40" spans="1:17">
      <c r="A40" s="7"/>
      <c r="B40" s="7"/>
      <c r="C40" s="13"/>
      <c r="D40" s="7"/>
      <c r="E40" s="59">
        <f>C40*D40</f>
        <v>0</v>
      </c>
      <c r="G40" s="4"/>
      <c r="H40" s="13"/>
      <c r="I40" s="7"/>
      <c r="J40" s="53">
        <f t="shared" si="6"/>
        <v>0</v>
      </c>
      <c r="L40" s="3">
        <v>13</v>
      </c>
      <c r="M40" s="60">
        <f t="shared" si="5"/>
        <v>0</v>
      </c>
    </row>
    <row r="41" spans="1:17" ht="33" customHeight="1">
      <c r="A41" s="21" t="s">
        <v>50</v>
      </c>
      <c r="B41" s="21"/>
      <c r="C41" s="27"/>
      <c r="D41" s="27"/>
      <c r="E41" s="59" t="e">
        <f>SUM(E28:E40)</f>
        <v>#DIV/0!</v>
      </c>
      <c r="G41" s="70" t="s">
        <v>51</v>
      </c>
      <c r="H41" s="26">
        <f>SUM(H28:H40)</f>
        <v>0</v>
      </c>
      <c r="I41" s="27"/>
      <c r="J41" s="53">
        <f>SUM(J28:J40)</f>
        <v>0</v>
      </c>
      <c r="L41" s="3">
        <v>14</v>
      </c>
      <c r="M41" s="60">
        <f t="shared" si="5"/>
        <v>0</v>
      </c>
      <c r="O41" s="71" t="s">
        <v>52</v>
      </c>
      <c r="P41" s="50">
        <f>+MAX(P28,P38)</f>
        <v>100000000</v>
      </c>
    </row>
    <row r="42" spans="1:17">
      <c r="A42" s="22"/>
      <c r="B42" s="22"/>
      <c r="C42" s="23"/>
      <c r="D42" s="23"/>
      <c r="E42" s="23"/>
      <c r="G42" s="24"/>
      <c r="H42" s="23"/>
      <c r="I42" s="23"/>
      <c r="J42" s="23"/>
      <c r="L42" s="3">
        <v>15</v>
      </c>
      <c r="M42" s="60">
        <f t="shared" si="5"/>
        <v>0</v>
      </c>
    </row>
    <row r="43" spans="1:17">
      <c r="A43" s="6" t="s">
        <v>53</v>
      </c>
      <c r="B43" s="6"/>
    </row>
    <row r="44" spans="1:17">
      <c r="A44" s="6" t="s">
        <v>54</v>
      </c>
      <c r="B44" s="6"/>
    </row>
    <row r="45" spans="1:17" ht="22.5" customHeight="1">
      <c r="A45" s="52" t="s">
        <v>55</v>
      </c>
    </row>
    <row r="46" spans="1:17">
      <c r="A46" s="33" t="s">
        <v>56</v>
      </c>
      <c r="B46" s="66"/>
      <c r="C46" s="34"/>
      <c r="D46" s="35"/>
    </row>
    <row r="47" spans="1:17">
      <c r="A47" s="36" t="s">
        <v>57</v>
      </c>
      <c r="D47" s="101">
        <v>0</v>
      </c>
      <c r="E47" s="115" t="s">
        <v>58</v>
      </c>
    </row>
    <row r="48" spans="1:17">
      <c r="A48" s="36" t="s">
        <v>59</v>
      </c>
      <c r="D48" s="102"/>
      <c r="E48" s="116"/>
      <c r="N48" s="2">
        <f>4500/12</f>
        <v>375</v>
      </c>
    </row>
    <row r="49" spans="1:5">
      <c r="A49" s="37" t="s">
        <v>60</v>
      </c>
      <c r="B49" s="38"/>
      <c r="C49" s="38"/>
      <c r="D49" s="49" t="e">
        <f>+D47/D48</f>
        <v>#DIV/0!</v>
      </c>
    </row>
    <row r="50" spans="1:5">
      <c r="A50" s="33" t="s">
        <v>61</v>
      </c>
      <c r="B50" s="34"/>
      <c r="C50" s="34"/>
      <c r="D50" s="80"/>
    </row>
    <row r="51" spans="1:5">
      <c r="A51" s="36" t="s">
        <v>62</v>
      </c>
      <c r="D51" s="99">
        <v>0</v>
      </c>
      <c r="E51" s="110" t="s">
        <v>58</v>
      </c>
    </row>
    <row r="52" spans="1:5">
      <c r="A52" s="36" t="s">
        <v>63</v>
      </c>
      <c r="D52" s="98">
        <v>0</v>
      </c>
      <c r="E52" s="110"/>
    </row>
    <row r="53" spans="1:5">
      <c r="A53" s="37" t="s">
        <v>60</v>
      </c>
      <c r="B53" s="38"/>
      <c r="C53" s="38"/>
      <c r="D53" s="49">
        <f>+D51*D52</f>
        <v>0</v>
      </c>
    </row>
    <row r="54" spans="1:5">
      <c r="D54" s="3"/>
    </row>
    <row r="55" spans="1:5">
      <c r="A55" s="63" t="s">
        <v>64</v>
      </c>
      <c r="B55" s="63"/>
      <c r="C55" s="63"/>
      <c r="D55" s="64">
        <v>804</v>
      </c>
    </row>
    <row r="56" spans="1:5">
      <c r="A56" s="63" t="s">
        <v>65</v>
      </c>
      <c r="B56" s="63"/>
      <c r="C56" s="63"/>
      <c r="D56" s="64">
        <v>855</v>
      </c>
    </row>
    <row r="57" spans="1:5">
      <c r="A57" s="63" t="s">
        <v>66</v>
      </c>
      <c r="B57" s="63"/>
      <c r="C57" s="63"/>
      <c r="D57" s="64">
        <v>0.97</v>
      </c>
    </row>
    <row r="58" spans="1:5">
      <c r="A58" s="63" t="s">
        <v>67</v>
      </c>
      <c r="B58" s="63"/>
      <c r="C58" s="63"/>
      <c r="D58" s="64">
        <v>0.95</v>
      </c>
    </row>
    <row r="59" spans="1:5">
      <c r="A59" s="63" t="s">
        <v>68</v>
      </c>
      <c r="B59" s="63"/>
      <c r="C59" s="63"/>
      <c r="D59" s="64">
        <v>0.91</v>
      </c>
    </row>
    <row r="60" spans="1:5">
      <c r="A60" s="63" t="s">
        <v>69</v>
      </c>
      <c r="B60" s="63"/>
      <c r="C60" s="63"/>
      <c r="D60" s="65">
        <v>1</v>
      </c>
    </row>
  </sheetData>
  <mergeCells count="16">
    <mergeCell ref="M23:M25"/>
    <mergeCell ref="B27:C27"/>
    <mergeCell ref="B33:C33"/>
    <mergeCell ref="E51:E52"/>
    <mergeCell ref="Q28:S28"/>
    <mergeCell ref="A34:E34"/>
    <mergeCell ref="O26:P26"/>
    <mergeCell ref="O33:P33"/>
    <mergeCell ref="A26:E26"/>
    <mergeCell ref="E47:E48"/>
    <mergeCell ref="B32:C32"/>
    <mergeCell ref="C1:E1"/>
    <mergeCell ref="B28:C28"/>
    <mergeCell ref="B29:C29"/>
    <mergeCell ref="B30:C30"/>
    <mergeCell ref="B31:C31"/>
  </mergeCells>
  <phoneticPr fontId="2" type="noConversion"/>
  <hyperlinks>
    <hyperlink ref="I27" r:id="rId1" display="Precio Social" xr:uid="{8DDFFD06-3193-4E49-B118-8FA7E0B628E9}"/>
  </hyperlinks>
  <pageMargins left="0.75" right="0.75" top="1" bottom="1" header="0" footer="0"/>
  <pageSetup scale="65" orientation="landscape" horizontalDpi="4294967295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7FA25-82C0-4864-986D-7D2895794B92}">
  <dimension ref="A1:S60"/>
  <sheetViews>
    <sheetView tabSelected="1" topLeftCell="A5" zoomScale="70" zoomScaleNormal="70" zoomScaleSheetLayoutView="100" workbookViewId="0">
      <selection activeCell="E29" sqref="E29"/>
    </sheetView>
  </sheetViews>
  <sheetFormatPr defaultColWidth="11.42578125" defaultRowHeight="12.75"/>
  <cols>
    <col min="1" max="1" width="20.85546875" style="2" customWidth="1"/>
    <col min="2" max="2" width="13" style="2" customWidth="1"/>
    <col min="3" max="3" width="11.140625" style="2" customWidth="1"/>
    <col min="4" max="4" width="14.42578125" style="2" customWidth="1"/>
    <col min="5" max="5" width="14.7109375" style="2" customWidth="1"/>
    <col min="6" max="6" width="18.85546875" style="2" customWidth="1"/>
    <col min="7" max="7" width="23" style="2" bestFit="1" customWidth="1"/>
    <col min="8" max="10" width="11.42578125" style="2"/>
    <col min="11" max="11" width="6.85546875" style="2" customWidth="1"/>
    <col min="12" max="12" width="13.42578125" style="2" customWidth="1"/>
    <col min="13" max="13" width="13.85546875" style="2" bestFit="1" customWidth="1"/>
    <col min="14" max="14" width="11.42578125" style="2"/>
    <col min="15" max="15" width="17.42578125" style="2" customWidth="1"/>
    <col min="16" max="16" width="22" style="2" customWidth="1"/>
    <col min="17" max="16384" width="11.42578125" style="2"/>
  </cols>
  <sheetData>
    <row r="1" spans="1:10" ht="16.5" customHeight="1">
      <c r="A1" s="1" t="s">
        <v>0</v>
      </c>
      <c r="B1" s="1"/>
      <c r="C1" s="103" t="s">
        <v>1</v>
      </c>
      <c r="D1" s="103"/>
      <c r="E1" s="103"/>
    </row>
    <row r="2" spans="1:10" ht="18" customHeight="1">
      <c r="C2" s="2" t="s">
        <v>2</v>
      </c>
      <c r="D2" s="84">
        <v>5.5E-2</v>
      </c>
    </row>
    <row r="3" spans="1:10" ht="15" customHeight="1">
      <c r="C3" s="2" t="s">
        <v>3</v>
      </c>
      <c r="D3" s="42">
        <f>+P41</f>
        <v>0</v>
      </c>
    </row>
    <row r="4" spans="1:10">
      <c r="C4" s="2" t="s">
        <v>4</v>
      </c>
      <c r="D4" s="42" t="e">
        <f>+E41</f>
        <v>#DIV/0!</v>
      </c>
    </row>
    <row r="5" spans="1:10">
      <c r="C5" s="2" t="s">
        <v>5</v>
      </c>
      <c r="D5" s="100"/>
      <c r="E5" s="32" t="s">
        <v>6</v>
      </c>
    </row>
    <row r="7" spans="1:10" ht="25.5">
      <c r="A7" s="43" t="s">
        <v>7</v>
      </c>
      <c r="B7" s="44" t="s">
        <v>4</v>
      </c>
      <c r="C7" s="44" t="s">
        <v>8</v>
      </c>
      <c r="D7" s="44" t="s">
        <v>9</v>
      </c>
      <c r="E7" s="44" t="s">
        <v>10</v>
      </c>
      <c r="F7" s="44" t="s">
        <v>11</v>
      </c>
    </row>
    <row r="8" spans="1:10">
      <c r="A8" s="45">
        <v>1</v>
      </c>
      <c r="B8" s="42" t="e">
        <f>+D4</f>
        <v>#DIV/0!</v>
      </c>
      <c r="C8" s="42">
        <f>+M28</f>
        <v>0</v>
      </c>
      <c r="D8" s="42" t="e">
        <f t="shared" ref="D8:D22" si="0">+C8+B8</f>
        <v>#DIV/0!</v>
      </c>
      <c r="E8" s="42" t="str">
        <f>+IF(A8&lt;=$D$5,NPV($D$2,$D$8:D8)+$D$3," ")</f>
        <v xml:space="preserve"> </v>
      </c>
      <c r="F8" s="42" t="str">
        <f t="shared" ref="F8:F22" si="1">+IF(A8&lt;=$D$5,PMT($D$2,A8,-E8)," ")</f>
        <v xml:space="preserve"> </v>
      </c>
    </row>
    <row r="9" spans="1:10">
      <c r="A9" s="45">
        <v>2</v>
      </c>
      <c r="B9" s="42">
        <f t="shared" ref="B9:B22" si="2">+IF(A9&lt;=$D$5,$D$4,0)</f>
        <v>0</v>
      </c>
      <c r="C9" s="42">
        <f t="shared" ref="C9:C22" si="3">+IF(A9&lt;=$D$5,M29,0)</f>
        <v>0</v>
      </c>
      <c r="D9" s="42">
        <f t="shared" si="0"/>
        <v>0</v>
      </c>
      <c r="E9" s="42" t="str">
        <f>+IF(A9&lt;=$D$5,NPV($D$2,$D$8:D9)+$D$3," ")</f>
        <v xml:space="preserve"> </v>
      </c>
      <c r="F9" s="42" t="str">
        <f t="shared" si="1"/>
        <v xml:space="preserve"> </v>
      </c>
    </row>
    <row r="10" spans="1:10">
      <c r="A10" s="45">
        <v>3</v>
      </c>
      <c r="B10" s="42">
        <f t="shared" si="2"/>
        <v>0</v>
      </c>
      <c r="C10" s="42">
        <f t="shared" si="3"/>
        <v>0</v>
      </c>
      <c r="D10" s="42">
        <f t="shared" si="0"/>
        <v>0</v>
      </c>
      <c r="E10" s="42" t="str">
        <f>+IF(A10&lt;=$D$5,NPV($D$2,$D$8:D10)+$D$3," ")</f>
        <v xml:space="preserve"> </v>
      </c>
      <c r="F10" s="42" t="str">
        <f t="shared" si="1"/>
        <v xml:space="preserve"> </v>
      </c>
    </row>
    <row r="11" spans="1:10">
      <c r="A11" s="45">
        <v>4</v>
      </c>
      <c r="B11" s="42">
        <f t="shared" si="2"/>
        <v>0</v>
      </c>
      <c r="C11" s="42">
        <f t="shared" si="3"/>
        <v>0</v>
      </c>
      <c r="D11" s="42">
        <f t="shared" si="0"/>
        <v>0</v>
      </c>
      <c r="E11" s="42" t="str">
        <f>+IF(A11&lt;=$D$5,NPV($D$2,$D$8:D11)+$D$3," ")</f>
        <v xml:space="preserve"> </v>
      </c>
      <c r="F11" s="42" t="str">
        <f t="shared" si="1"/>
        <v xml:space="preserve"> </v>
      </c>
      <c r="J11" s="52"/>
    </row>
    <row r="12" spans="1:10">
      <c r="A12" s="45">
        <v>5</v>
      </c>
      <c r="B12" s="42">
        <f t="shared" si="2"/>
        <v>0</v>
      </c>
      <c r="C12" s="42">
        <f t="shared" si="3"/>
        <v>0</v>
      </c>
      <c r="D12" s="42">
        <f t="shared" si="0"/>
        <v>0</v>
      </c>
      <c r="E12" s="42" t="str">
        <f>+IF(A12&lt;=$D$5,NPV($D$2,$D$8:D12)+$D$3," ")</f>
        <v xml:space="preserve"> </v>
      </c>
      <c r="F12" s="42" t="str">
        <f t="shared" si="1"/>
        <v xml:space="preserve"> </v>
      </c>
    </row>
    <row r="13" spans="1:10">
      <c r="A13" s="45">
        <v>6</v>
      </c>
      <c r="B13" s="42">
        <f t="shared" si="2"/>
        <v>0</v>
      </c>
      <c r="C13" s="42">
        <f t="shared" si="3"/>
        <v>0</v>
      </c>
      <c r="D13" s="42">
        <f t="shared" si="0"/>
        <v>0</v>
      </c>
      <c r="E13" s="42" t="str">
        <f>+IF(A13&lt;=$D$5,NPV($D$2,$D$8:D13)+$D$3," ")</f>
        <v xml:space="preserve"> </v>
      </c>
      <c r="F13" s="42" t="str">
        <f t="shared" si="1"/>
        <v xml:space="preserve"> </v>
      </c>
    </row>
    <row r="14" spans="1:10">
      <c r="A14" s="45">
        <v>7</v>
      </c>
      <c r="B14" s="42">
        <f t="shared" si="2"/>
        <v>0</v>
      </c>
      <c r="C14" s="42">
        <f t="shared" si="3"/>
        <v>0</v>
      </c>
      <c r="D14" s="42">
        <f t="shared" si="0"/>
        <v>0</v>
      </c>
      <c r="E14" s="42" t="str">
        <f>+IF(A14&lt;=$D$5,NPV($D$2,$D$8:D14)+$D$3," ")</f>
        <v xml:space="preserve"> </v>
      </c>
      <c r="F14" s="42" t="str">
        <f t="shared" si="1"/>
        <v xml:space="preserve"> </v>
      </c>
    </row>
    <row r="15" spans="1:10">
      <c r="A15" s="45">
        <v>8</v>
      </c>
      <c r="B15" s="42">
        <f t="shared" si="2"/>
        <v>0</v>
      </c>
      <c r="C15" s="42">
        <f t="shared" si="3"/>
        <v>0</v>
      </c>
      <c r="D15" s="42">
        <f t="shared" si="0"/>
        <v>0</v>
      </c>
      <c r="E15" s="42" t="str">
        <f>+IF(A15&lt;=$D$5,NPV($D$2,$D$8:D15)+$D$3," ")</f>
        <v xml:space="preserve"> </v>
      </c>
      <c r="F15" s="42" t="str">
        <f t="shared" si="1"/>
        <v xml:space="preserve"> </v>
      </c>
    </row>
    <row r="16" spans="1:10">
      <c r="A16" s="45">
        <v>9</v>
      </c>
      <c r="B16" s="42">
        <f t="shared" si="2"/>
        <v>0</v>
      </c>
      <c r="C16" s="42">
        <f t="shared" si="3"/>
        <v>0</v>
      </c>
      <c r="D16" s="42">
        <f t="shared" si="0"/>
        <v>0</v>
      </c>
      <c r="E16" s="42" t="str">
        <f>+IF(A16&lt;=$D$5,NPV($D$2,$D$8:D16)+$D$3," ")</f>
        <v xml:space="preserve"> </v>
      </c>
      <c r="F16" s="42" t="str">
        <f t="shared" si="1"/>
        <v xml:space="preserve"> </v>
      </c>
    </row>
    <row r="17" spans="1:19">
      <c r="A17" s="45">
        <v>10</v>
      </c>
      <c r="B17" s="42">
        <f t="shared" si="2"/>
        <v>0</v>
      </c>
      <c r="C17" s="42">
        <f t="shared" si="3"/>
        <v>0</v>
      </c>
      <c r="D17" s="42">
        <f t="shared" si="0"/>
        <v>0</v>
      </c>
      <c r="E17" s="42" t="str">
        <f>+IF(A17&lt;=$D$5,NPV($D$2,$D$8:D17)+$D$3," ")</f>
        <v xml:space="preserve"> </v>
      </c>
      <c r="F17" s="42" t="str">
        <f t="shared" si="1"/>
        <v xml:space="preserve"> </v>
      </c>
    </row>
    <row r="18" spans="1:19">
      <c r="A18" s="45">
        <v>11</v>
      </c>
      <c r="B18" s="42">
        <f t="shared" si="2"/>
        <v>0</v>
      </c>
      <c r="C18" s="42">
        <f t="shared" si="3"/>
        <v>0</v>
      </c>
      <c r="D18" s="42">
        <f t="shared" si="0"/>
        <v>0</v>
      </c>
      <c r="E18" s="42" t="str">
        <f>+IF(A18&lt;=$D$5,NPV($D$2,$D$8:D18)+$D$3," ")</f>
        <v xml:space="preserve"> </v>
      </c>
      <c r="F18" s="42" t="str">
        <f t="shared" si="1"/>
        <v xml:space="preserve"> </v>
      </c>
    </row>
    <row r="19" spans="1:19">
      <c r="A19" s="45">
        <v>12</v>
      </c>
      <c r="B19" s="42">
        <f t="shared" si="2"/>
        <v>0</v>
      </c>
      <c r="C19" s="42">
        <f t="shared" si="3"/>
        <v>0</v>
      </c>
      <c r="D19" s="42">
        <f t="shared" si="0"/>
        <v>0</v>
      </c>
      <c r="E19" s="42" t="str">
        <f>+IF(A19&lt;=$D$5,NPV($D$2,$D$8:D19)+$D$3," ")</f>
        <v xml:space="preserve"> </v>
      </c>
      <c r="F19" s="42" t="str">
        <f t="shared" si="1"/>
        <v xml:space="preserve"> </v>
      </c>
    </row>
    <row r="20" spans="1:19">
      <c r="A20" s="45">
        <v>13</v>
      </c>
      <c r="B20" s="42">
        <f t="shared" si="2"/>
        <v>0</v>
      </c>
      <c r="C20" s="42">
        <f t="shared" si="3"/>
        <v>0</v>
      </c>
      <c r="D20" s="42">
        <f t="shared" si="0"/>
        <v>0</v>
      </c>
      <c r="E20" s="42" t="str">
        <f>+IF(A20&lt;=$D$5,NPV($D$2,$D$8:D20)+$D$3," ")</f>
        <v xml:space="preserve"> </v>
      </c>
      <c r="F20" s="42" t="str">
        <f t="shared" si="1"/>
        <v xml:space="preserve"> </v>
      </c>
    </row>
    <row r="21" spans="1:19">
      <c r="A21" s="45">
        <v>14</v>
      </c>
      <c r="B21" s="42">
        <f t="shared" si="2"/>
        <v>0</v>
      </c>
      <c r="C21" s="42">
        <f t="shared" si="3"/>
        <v>0</v>
      </c>
      <c r="D21" s="42">
        <f t="shared" si="0"/>
        <v>0</v>
      </c>
      <c r="E21" s="42" t="str">
        <f>+IF(A21&lt;=$D$5,NPV($D$2,$D$8:D21)+$D$3," ")</f>
        <v xml:space="preserve"> </v>
      </c>
      <c r="F21" s="42" t="str">
        <f t="shared" si="1"/>
        <v xml:space="preserve"> </v>
      </c>
    </row>
    <row r="22" spans="1:19">
      <c r="A22" s="43">
        <v>15</v>
      </c>
      <c r="B22" s="51">
        <f t="shared" si="2"/>
        <v>0</v>
      </c>
      <c r="C22" s="51">
        <f t="shared" si="3"/>
        <v>0</v>
      </c>
      <c r="D22" s="51">
        <f t="shared" si="0"/>
        <v>0</v>
      </c>
      <c r="E22" s="51" t="str">
        <f>+IF(A22&lt;=$D$5,NPV($D$2,$D$8:D22)+$D$3," ")</f>
        <v xml:space="preserve"> </v>
      </c>
      <c r="F22" s="51" t="str">
        <f t="shared" si="1"/>
        <v xml:space="preserve"> </v>
      </c>
    </row>
    <row r="23" spans="1:19" ht="13.5" thickBot="1">
      <c r="A23" s="46"/>
      <c r="B23" s="46"/>
      <c r="C23" s="46"/>
      <c r="D23" s="46"/>
      <c r="E23" s="46"/>
      <c r="F23" s="46"/>
      <c r="M23" s="107" t="s">
        <v>12</v>
      </c>
    </row>
    <row r="24" spans="1:19" ht="15.75" thickBot="1">
      <c r="A24" s="46"/>
      <c r="B24" s="46"/>
      <c r="C24" s="46"/>
      <c r="D24" s="46"/>
      <c r="E24" s="73" t="s">
        <v>13</v>
      </c>
      <c r="F24" s="74">
        <f>+MIN(F8:F22)</f>
        <v>0</v>
      </c>
      <c r="M24" s="107"/>
    </row>
    <row r="25" spans="1:19" ht="16.5" customHeight="1">
      <c r="A25" s="8" t="s">
        <v>14</v>
      </c>
      <c r="B25" s="8"/>
      <c r="M25" s="107"/>
    </row>
    <row r="26" spans="1:19" ht="21.75" customHeight="1">
      <c r="A26" s="113" t="s">
        <v>15</v>
      </c>
      <c r="B26" s="113"/>
      <c r="C26" s="113"/>
      <c r="D26" s="113"/>
      <c r="E26" s="113"/>
      <c r="G26" s="10" t="s">
        <v>16</v>
      </c>
      <c r="H26" s="77"/>
      <c r="I26" s="77"/>
      <c r="J26" s="78"/>
      <c r="L26" s="25" t="s">
        <v>17</v>
      </c>
      <c r="M26" s="96"/>
      <c r="O26" s="114" t="s">
        <v>18</v>
      </c>
      <c r="P26" s="114"/>
    </row>
    <row r="27" spans="1:19" ht="26.25" customHeight="1">
      <c r="A27" s="39" t="s">
        <v>19</v>
      </c>
      <c r="B27" s="108" t="s">
        <v>20</v>
      </c>
      <c r="C27" s="109"/>
      <c r="D27" s="40" t="s">
        <v>21</v>
      </c>
      <c r="E27" s="41" t="s">
        <v>22</v>
      </c>
      <c r="G27" s="75" t="s">
        <v>19</v>
      </c>
      <c r="H27" s="76" t="s">
        <v>23</v>
      </c>
      <c r="I27" s="76" t="s">
        <v>21</v>
      </c>
      <c r="J27" s="76" t="s">
        <v>24</v>
      </c>
      <c r="L27" s="2" t="s">
        <v>7</v>
      </c>
      <c r="M27" s="2" t="s">
        <v>25</v>
      </c>
      <c r="O27" s="12" t="s">
        <v>19</v>
      </c>
      <c r="P27" s="12" t="s">
        <v>26</v>
      </c>
      <c r="Q27" s="52" t="s">
        <v>27</v>
      </c>
    </row>
    <row r="28" spans="1:19" ht="21" customHeight="1">
      <c r="A28" s="86" t="s">
        <v>28</v>
      </c>
      <c r="B28" s="106"/>
      <c r="C28" s="105"/>
      <c r="D28" s="61">
        <f>+D57</f>
        <v>0.97</v>
      </c>
      <c r="E28" s="69">
        <v>20000</v>
      </c>
      <c r="G28" s="88" t="s">
        <v>29</v>
      </c>
      <c r="H28" s="55"/>
      <c r="I28" s="56">
        <f>+D57</f>
        <v>0.97</v>
      </c>
      <c r="J28" s="53">
        <f>H28*I28</f>
        <v>0</v>
      </c>
      <c r="L28" s="3">
        <v>1</v>
      </c>
      <c r="M28" s="42">
        <f>+J41</f>
        <v>0</v>
      </c>
      <c r="O28" s="14" t="s">
        <v>30</v>
      </c>
      <c r="P28" s="54"/>
      <c r="Q28" s="111" t="s">
        <v>31</v>
      </c>
      <c r="R28" s="112"/>
      <c r="S28" s="112"/>
    </row>
    <row r="29" spans="1:19" ht="23.25">
      <c r="A29" s="86" t="s">
        <v>32</v>
      </c>
      <c r="B29" s="106"/>
      <c r="C29" s="105"/>
      <c r="D29" s="62">
        <f>+D58</f>
        <v>0.95</v>
      </c>
      <c r="E29" s="69">
        <f t="shared" ref="E28:E33" si="4">B29*D29</f>
        <v>0</v>
      </c>
      <c r="G29" s="89" t="s">
        <v>33</v>
      </c>
      <c r="H29" s="55"/>
      <c r="I29" s="57">
        <v>0.84</v>
      </c>
      <c r="J29" s="53">
        <f>H29*I29</f>
        <v>0</v>
      </c>
      <c r="L29" s="3">
        <v>2</v>
      </c>
      <c r="M29" s="60">
        <f t="shared" ref="M29:M42" si="5">+IF(L29&lt;=$D$5,M28*(1+$M$26),0)</f>
        <v>0</v>
      </c>
      <c r="O29" s="16"/>
      <c r="P29" s="9"/>
    </row>
    <row r="30" spans="1:19" ht="23.25">
      <c r="A30" s="87" t="s">
        <v>34</v>
      </c>
      <c r="B30" s="106"/>
      <c r="C30" s="105"/>
      <c r="D30" s="62">
        <v>0.84</v>
      </c>
      <c r="E30" s="69">
        <f t="shared" si="4"/>
        <v>0</v>
      </c>
      <c r="G30" s="89" t="s">
        <v>35</v>
      </c>
      <c r="H30" s="55"/>
      <c r="I30" s="57">
        <v>0.84</v>
      </c>
      <c r="J30" s="53">
        <f>H30*I30</f>
        <v>0</v>
      </c>
      <c r="L30" s="3">
        <v>3</v>
      </c>
      <c r="M30" s="60">
        <f t="shared" si="5"/>
        <v>0</v>
      </c>
      <c r="O30" s="16"/>
      <c r="P30" s="9"/>
    </row>
    <row r="31" spans="1:19" ht="23.25">
      <c r="A31" s="7"/>
      <c r="B31" s="106"/>
      <c r="C31" s="105"/>
      <c r="D31" s="62"/>
      <c r="E31" s="69">
        <f t="shared" si="4"/>
        <v>0</v>
      </c>
      <c r="G31" s="89" t="s">
        <v>36</v>
      </c>
      <c r="H31" s="55"/>
      <c r="I31" s="57">
        <v>0.84</v>
      </c>
      <c r="J31" s="53">
        <f>H31*I31</f>
        <v>0</v>
      </c>
      <c r="L31" s="3">
        <v>4</v>
      </c>
      <c r="M31" s="60">
        <f t="shared" si="5"/>
        <v>0</v>
      </c>
    </row>
    <row r="32" spans="1:19" ht="15">
      <c r="A32" s="7"/>
      <c r="B32" s="106"/>
      <c r="C32" s="105"/>
      <c r="D32" s="15"/>
      <c r="E32" s="69">
        <f t="shared" si="4"/>
        <v>0</v>
      </c>
      <c r="G32" s="4"/>
      <c r="H32" s="13"/>
      <c r="I32" s="5"/>
      <c r="J32" s="53">
        <f t="shared" ref="J32:J40" si="6">H32*I32</f>
        <v>0</v>
      </c>
      <c r="L32" s="3">
        <v>5</v>
      </c>
      <c r="M32" s="60">
        <f t="shared" si="5"/>
        <v>0</v>
      </c>
      <c r="O32" s="79"/>
      <c r="P32" s="79"/>
    </row>
    <row r="33" spans="1:17" ht="15">
      <c r="A33" s="7"/>
      <c r="B33" s="106"/>
      <c r="C33" s="105"/>
      <c r="D33" s="7"/>
      <c r="E33" s="69">
        <f t="shared" si="4"/>
        <v>0</v>
      </c>
      <c r="G33" s="4"/>
      <c r="H33" s="13"/>
      <c r="I33" s="5"/>
      <c r="J33" s="53">
        <f t="shared" si="6"/>
        <v>0</v>
      </c>
      <c r="L33" s="3">
        <v>6</v>
      </c>
      <c r="M33" s="60">
        <f t="shared" si="5"/>
        <v>0</v>
      </c>
      <c r="O33" s="114" t="s">
        <v>37</v>
      </c>
      <c r="P33" s="114"/>
    </row>
    <row r="34" spans="1:17" ht="14.25">
      <c r="A34" s="113" t="s">
        <v>38</v>
      </c>
      <c r="B34" s="113"/>
      <c r="C34" s="113"/>
      <c r="D34" s="113"/>
      <c r="E34" s="113"/>
      <c r="G34" s="4"/>
      <c r="H34" s="13"/>
      <c r="I34" s="7"/>
      <c r="J34" s="53">
        <f t="shared" si="6"/>
        <v>0</v>
      </c>
      <c r="L34" s="3">
        <v>7</v>
      </c>
      <c r="M34" s="60">
        <f t="shared" si="5"/>
        <v>0</v>
      </c>
      <c r="O34" s="17" t="s">
        <v>19</v>
      </c>
      <c r="P34" s="12" t="s">
        <v>26</v>
      </c>
    </row>
    <row r="35" spans="1:17" ht="22.5" customHeight="1">
      <c r="A35" s="10" t="s">
        <v>19</v>
      </c>
      <c r="B35" s="68" t="s">
        <v>39</v>
      </c>
      <c r="C35" s="11" t="s">
        <v>40</v>
      </c>
      <c r="D35" s="11" t="s">
        <v>41</v>
      </c>
      <c r="E35" s="72" t="s">
        <v>42</v>
      </c>
      <c r="G35" s="4"/>
      <c r="H35" s="13"/>
      <c r="I35" s="7"/>
      <c r="J35" s="53">
        <f t="shared" si="6"/>
        <v>0</v>
      </c>
      <c r="L35" s="3">
        <v>8</v>
      </c>
      <c r="M35" s="60">
        <f t="shared" si="5"/>
        <v>0</v>
      </c>
      <c r="O35" s="14" t="s">
        <v>30</v>
      </c>
      <c r="P35" s="58">
        <v>0</v>
      </c>
      <c r="Q35" s="32" t="s">
        <v>43</v>
      </c>
    </row>
    <row r="36" spans="1:17">
      <c r="A36" s="7" t="s">
        <v>44</v>
      </c>
      <c r="B36" s="67"/>
      <c r="C36" s="47" t="e">
        <f>+D49</f>
        <v>#DIV/0!</v>
      </c>
      <c r="D36" s="61">
        <f>+IF(B36=1,$D$55,$D$56)</f>
        <v>855</v>
      </c>
      <c r="E36" s="59" t="e">
        <f>C36*D36</f>
        <v>#DIV/0!</v>
      </c>
      <c r="G36" s="4"/>
      <c r="H36" s="13"/>
      <c r="I36" s="7"/>
      <c r="J36" s="53">
        <f t="shared" si="6"/>
        <v>0</v>
      </c>
      <c r="L36" s="3">
        <v>9</v>
      </c>
      <c r="M36" s="60">
        <f t="shared" si="5"/>
        <v>0</v>
      </c>
      <c r="O36" s="19" t="s">
        <v>45</v>
      </c>
      <c r="P36" s="58">
        <v>805</v>
      </c>
      <c r="Q36" s="32" t="s">
        <v>46</v>
      </c>
    </row>
    <row r="37" spans="1:17">
      <c r="A37" s="7" t="s">
        <v>47</v>
      </c>
      <c r="B37" s="67"/>
      <c r="C37" s="48">
        <f>+D53</f>
        <v>0</v>
      </c>
      <c r="D37" s="61">
        <f>+IF(B37=1,$D$55,$D$56)</f>
        <v>855</v>
      </c>
      <c r="E37" s="59">
        <f>C37*D37</f>
        <v>0</v>
      </c>
      <c r="G37" s="4"/>
      <c r="H37" s="13"/>
      <c r="I37" s="7"/>
      <c r="J37" s="53">
        <f t="shared" si="6"/>
        <v>0</v>
      </c>
      <c r="L37" s="3">
        <v>10</v>
      </c>
      <c r="M37" s="60">
        <f t="shared" si="5"/>
        <v>0</v>
      </c>
      <c r="O37" s="14" t="s">
        <v>48</v>
      </c>
      <c r="P37" s="20">
        <f>+D60</f>
        <v>1</v>
      </c>
    </row>
    <row r="38" spans="1:17">
      <c r="A38" s="7"/>
      <c r="B38" s="7"/>
      <c r="C38" s="13"/>
      <c r="D38" s="7"/>
      <c r="E38" s="59">
        <f>C38*D38</f>
        <v>0</v>
      </c>
      <c r="G38" s="4"/>
      <c r="H38" s="13"/>
      <c r="I38" s="7"/>
      <c r="J38" s="53">
        <f t="shared" si="6"/>
        <v>0</v>
      </c>
      <c r="L38" s="3">
        <v>11</v>
      </c>
      <c r="M38" s="60">
        <f t="shared" si="5"/>
        <v>0</v>
      </c>
      <c r="O38" s="14" t="s">
        <v>49</v>
      </c>
      <c r="P38" s="18">
        <f>+P35*P36*P37</f>
        <v>0</v>
      </c>
    </row>
    <row r="39" spans="1:17">
      <c r="A39" s="7"/>
      <c r="B39" s="7"/>
      <c r="C39" s="13"/>
      <c r="D39" s="7"/>
      <c r="E39" s="59">
        <f>C39*D39</f>
        <v>0</v>
      </c>
      <c r="G39" s="4"/>
      <c r="H39" s="13"/>
      <c r="I39" s="7"/>
      <c r="J39" s="53">
        <f t="shared" si="6"/>
        <v>0</v>
      </c>
      <c r="L39" s="3">
        <v>12</v>
      </c>
      <c r="M39" s="60">
        <f t="shared" si="5"/>
        <v>0</v>
      </c>
    </row>
    <row r="40" spans="1:17">
      <c r="A40" s="7"/>
      <c r="B40" s="7"/>
      <c r="C40" s="13"/>
      <c r="D40" s="7"/>
      <c r="E40" s="59">
        <f>C40*D40</f>
        <v>0</v>
      </c>
      <c r="G40" s="4"/>
      <c r="H40" s="13"/>
      <c r="I40" s="7"/>
      <c r="J40" s="53">
        <f t="shared" si="6"/>
        <v>0</v>
      </c>
      <c r="L40" s="3">
        <v>13</v>
      </c>
      <c r="M40" s="60">
        <f t="shared" si="5"/>
        <v>0</v>
      </c>
    </row>
    <row r="41" spans="1:17" ht="33" customHeight="1">
      <c r="A41" s="21" t="s">
        <v>50</v>
      </c>
      <c r="B41" s="21"/>
      <c r="C41" s="27"/>
      <c r="D41" s="27"/>
      <c r="E41" s="59" t="e">
        <f>SUM(E28:E40)</f>
        <v>#DIV/0!</v>
      </c>
      <c r="G41" s="70" t="s">
        <v>51</v>
      </c>
      <c r="H41" s="26">
        <f>SUM(H28:H40)</f>
        <v>0</v>
      </c>
      <c r="I41" s="27"/>
      <c r="J41" s="53">
        <f>SUM(J28:J40)</f>
        <v>0</v>
      </c>
      <c r="L41" s="3">
        <v>14</v>
      </c>
      <c r="M41" s="60">
        <f t="shared" si="5"/>
        <v>0</v>
      </c>
      <c r="O41" s="71" t="s">
        <v>52</v>
      </c>
      <c r="P41" s="50">
        <f>+MAX(P28,P38)</f>
        <v>0</v>
      </c>
    </row>
    <row r="42" spans="1:17">
      <c r="A42" s="22"/>
      <c r="B42" s="22"/>
      <c r="C42" s="23"/>
      <c r="D42" s="23"/>
      <c r="E42" s="23"/>
      <c r="G42" s="24"/>
      <c r="H42" s="23"/>
      <c r="I42" s="23"/>
      <c r="J42" s="23"/>
      <c r="L42" s="3">
        <v>15</v>
      </c>
      <c r="M42" s="60">
        <f t="shared" si="5"/>
        <v>0</v>
      </c>
    </row>
    <row r="43" spans="1:17">
      <c r="A43" s="6" t="s">
        <v>53</v>
      </c>
      <c r="B43" s="6"/>
    </row>
    <row r="44" spans="1:17">
      <c r="A44" s="6" t="s">
        <v>54</v>
      </c>
      <c r="B44" s="6"/>
    </row>
    <row r="45" spans="1:17" ht="22.5" customHeight="1">
      <c r="A45" s="52" t="s">
        <v>55</v>
      </c>
    </row>
    <row r="46" spans="1:17">
      <c r="A46" s="33" t="s">
        <v>56</v>
      </c>
      <c r="B46" s="66"/>
      <c r="C46" s="34"/>
      <c r="D46" s="35"/>
    </row>
    <row r="47" spans="1:17">
      <c r="A47" s="36" t="s">
        <v>57</v>
      </c>
      <c r="D47" s="99"/>
      <c r="E47" s="110" t="s">
        <v>58</v>
      </c>
    </row>
    <row r="48" spans="1:17">
      <c r="A48" s="36" t="s">
        <v>59</v>
      </c>
      <c r="D48" s="98"/>
      <c r="E48" s="110"/>
      <c r="N48" s="2">
        <f>4500/12</f>
        <v>375</v>
      </c>
    </row>
    <row r="49" spans="1:5">
      <c r="A49" s="37" t="s">
        <v>60</v>
      </c>
      <c r="B49" s="38"/>
      <c r="C49" s="38"/>
      <c r="D49" s="49" t="e">
        <f>+D47/D48</f>
        <v>#DIV/0!</v>
      </c>
    </row>
    <row r="50" spans="1:5">
      <c r="A50" s="33" t="s">
        <v>61</v>
      </c>
      <c r="B50" s="34"/>
      <c r="C50" s="34"/>
      <c r="D50" s="80"/>
    </row>
    <row r="51" spans="1:5">
      <c r="A51" s="36" t="s">
        <v>62</v>
      </c>
      <c r="D51" s="99">
        <v>0</v>
      </c>
      <c r="E51" s="110" t="s">
        <v>58</v>
      </c>
    </row>
    <row r="52" spans="1:5">
      <c r="A52" s="36" t="s">
        <v>63</v>
      </c>
      <c r="D52" s="98"/>
      <c r="E52" s="110"/>
    </row>
    <row r="53" spans="1:5">
      <c r="A53" s="37" t="s">
        <v>60</v>
      </c>
      <c r="B53" s="38"/>
      <c r="C53" s="38"/>
      <c r="D53" s="49">
        <f>+D51*D52</f>
        <v>0</v>
      </c>
    </row>
    <row r="54" spans="1:5">
      <c r="D54" s="3"/>
    </row>
    <row r="55" spans="1:5">
      <c r="A55" s="63" t="s">
        <v>64</v>
      </c>
      <c r="B55" s="63"/>
      <c r="C55" s="63"/>
      <c r="D55" s="64">
        <v>804</v>
      </c>
    </row>
    <row r="56" spans="1:5">
      <c r="A56" s="63" t="s">
        <v>65</v>
      </c>
      <c r="B56" s="63"/>
      <c r="C56" s="63"/>
      <c r="D56" s="64">
        <v>855</v>
      </c>
    </row>
    <row r="57" spans="1:5">
      <c r="A57" s="63" t="s">
        <v>66</v>
      </c>
      <c r="B57" s="63"/>
      <c r="C57" s="63"/>
      <c r="D57" s="64">
        <v>0.97</v>
      </c>
    </row>
    <row r="58" spans="1:5">
      <c r="A58" s="63" t="s">
        <v>67</v>
      </c>
      <c r="B58" s="63"/>
      <c r="C58" s="63"/>
      <c r="D58" s="64">
        <v>0.95</v>
      </c>
    </row>
    <row r="59" spans="1:5">
      <c r="A59" s="63" t="s">
        <v>68</v>
      </c>
      <c r="B59" s="63"/>
      <c r="C59" s="63"/>
      <c r="D59" s="64">
        <v>0.91</v>
      </c>
    </row>
    <row r="60" spans="1:5">
      <c r="A60" s="63" t="s">
        <v>69</v>
      </c>
      <c r="B60" s="63"/>
      <c r="C60" s="63"/>
      <c r="D60" s="65">
        <v>1</v>
      </c>
    </row>
  </sheetData>
  <mergeCells count="16">
    <mergeCell ref="Q28:S28"/>
    <mergeCell ref="C1:E1"/>
    <mergeCell ref="O33:P33"/>
    <mergeCell ref="M23:M25"/>
    <mergeCell ref="A26:E26"/>
    <mergeCell ref="O26:P26"/>
    <mergeCell ref="B27:C27"/>
    <mergeCell ref="B28:C28"/>
    <mergeCell ref="A34:E34"/>
    <mergeCell ref="E47:E48"/>
    <mergeCell ref="E51:E52"/>
    <mergeCell ref="B29:C29"/>
    <mergeCell ref="B30:C30"/>
    <mergeCell ref="B31:C31"/>
    <mergeCell ref="B32:C32"/>
    <mergeCell ref="B33:C33"/>
  </mergeCells>
  <hyperlinks>
    <hyperlink ref="I27" r:id="rId1" display="Precio Social" xr:uid="{C697597B-A259-42AD-8BD5-D6B3DEBE5367}"/>
  </hyperlinks>
  <pageMargins left="0.75" right="0.75" top="1" bottom="1" header="0" footer="0"/>
  <pageSetup scale="65" orientation="landscape" horizontalDpi="4294967295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7DEF-4A1B-4F26-8D6C-C661EFB9EA44}">
  <dimension ref="A1:S60"/>
  <sheetViews>
    <sheetView topLeftCell="A22" zoomScale="70" zoomScaleNormal="70" zoomScaleSheetLayoutView="100" workbookViewId="0">
      <selection activeCell="L24" sqref="L24"/>
    </sheetView>
  </sheetViews>
  <sheetFormatPr defaultColWidth="11.42578125" defaultRowHeight="12.75"/>
  <cols>
    <col min="1" max="1" width="20.85546875" style="2" customWidth="1"/>
    <col min="2" max="2" width="13" style="2" customWidth="1"/>
    <col min="3" max="3" width="11.140625" style="2" customWidth="1"/>
    <col min="4" max="4" width="14.42578125" style="2" customWidth="1"/>
    <col min="5" max="5" width="14.7109375" style="2" customWidth="1"/>
    <col min="6" max="6" width="18.85546875" style="2" customWidth="1"/>
    <col min="7" max="7" width="23" style="2" bestFit="1" customWidth="1"/>
    <col min="8" max="10" width="11.42578125" style="2"/>
    <col min="11" max="11" width="6.85546875" style="2" customWidth="1"/>
    <col min="12" max="12" width="13.42578125" style="2" customWidth="1"/>
    <col min="13" max="13" width="15" style="2" customWidth="1"/>
    <col min="14" max="14" width="11.42578125" style="2"/>
    <col min="15" max="15" width="17.42578125" style="2" customWidth="1"/>
    <col min="16" max="16" width="22" style="2" customWidth="1"/>
    <col min="17" max="16384" width="11.42578125" style="2"/>
  </cols>
  <sheetData>
    <row r="1" spans="1:10" ht="16.5" customHeight="1">
      <c r="A1" s="1" t="s">
        <v>0</v>
      </c>
      <c r="B1" s="1"/>
      <c r="C1" s="103" t="s">
        <v>1</v>
      </c>
      <c r="D1" s="103"/>
      <c r="E1" s="103"/>
    </row>
    <row r="2" spans="1:10" ht="18" customHeight="1">
      <c r="C2" s="2" t="s">
        <v>2</v>
      </c>
      <c r="D2" s="84">
        <v>5.5E-2</v>
      </c>
    </row>
    <row r="3" spans="1:10" ht="15" customHeight="1">
      <c r="C3" s="2" t="s">
        <v>3</v>
      </c>
      <c r="D3" s="42">
        <f>+P41</f>
        <v>0</v>
      </c>
    </row>
    <row r="4" spans="1:10">
      <c r="C4" s="2" t="s">
        <v>4</v>
      </c>
      <c r="D4" s="42" t="e">
        <f>+E41</f>
        <v>#DIV/0!</v>
      </c>
    </row>
    <row r="5" spans="1:10">
      <c r="C5" s="2" t="s">
        <v>5</v>
      </c>
      <c r="D5" s="93"/>
      <c r="E5" s="32" t="s">
        <v>6</v>
      </c>
    </row>
    <row r="7" spans="1:10" ht="25.5">
      <c r="A7" s="43" t="s">
        <v>7</v>
      </c>
      <c r="B7" s="44" t="s">
        <v>4</v>
      </c>
      <c r="C7" s="44" t="s">
        <v>8</v>
      </c>
      <c r="D7" s="44" t="s">
        <v>9</v>
      </c>
      <c r="E7" s="44" t="s">
        <v>10</v>
      </c>
      <c r="F7" s="44" t="s">
        <v>11</v>
      </c>
    </row>
    <row r="8" spans="1:10">
      <c r="A8" s="45">
        <v>1</v>
      </c>
      <c r="B8" s="42" t="e">
        <f>+D4</f>
        <v>#DIV/0!</v>
      </c>
      <c r="C8" s="42">
        <f>+M28</f>
        <v>0</v>
      </c>
      <c r="D8" s="42" t="e">
        <f t="shared" ref="D8:D22" si="0">+C8+B8</f>
        <v>#DIV/0!</v>
      </c>
      <c r="E8" s="42" t="str">
        <f>+IF(A8&lt;=$D$5,NPV($D$2,$D$8:D8)+$D$3," ")</f>
        <v xml:space="preserve"> </v>
      </c>
      <c r="F8" s="42" t="str">
        <f t="shared" ref="F8:F22" si="1">+IF(A8&lt;=$D$5,PMT($D$2,A8,-E8)," ")</f>
        <v xml:space="preserve"> </v>
      </c>
    </row>
    <row r="9" spans="1:10">
      <c r="A9" s="45">
        <v>2</v>
      </c>
      <c r="B9" s="42">
        <f t="shared" ref="B9:B22" si="2">+IF(A9&lt;=$D$5,$D$4,0)</f>
        <v>0</v>
      </c>
      <c r="C9" s="42">
        <f t="shared" ref="C9:C22" si="3">+IF(A9&lt;=$D$5,M29,0)</f>
        <v>0</v>
      </c>
      <c r="D9" s="42">
        <f t="shared" si="0"/>
        <v>0</v>
      </c>
      <c r="E9" s="42" t="str">
        <f>+IF(A9&lt;=$D$5,NPV($D$2,$D$8:D9)+$D$3," ")</f>
        <v xml:space="preserve"> </v>
      </c>
      <c r="F9" s="42" t="str">
        <f t="shared" si="1"/>
        <v xml:space="preserve"> </v>
      </c>
    </row>
    <row r="10" spans="1:10">
      <c r="A10" s="45">
        <v>3</v>
      </c>
      <c r="B10" s="42">
        <f t="shared" si="2"/>
        <v>0</v>
      </c>
      <c r="C10" s="42">
        <f t="shared" si="3"/>
        <v>0</v>
      </c>
      <c r="D10" s="42">
        <f t="shared" si="0"/>
        <v>0</v>
      </c>
      <c r="E10" s="42" t="str">
        <f>+IF(A10&lt;=$D$5,NPV($D$2,$D$8:D10)+$D$3," ")</f>
        <v xml:space="preserve"> </v>
      </c>
      <c r="F10" s="42" t="str">
        <f t="shared" si="1"/>
        <v xml:space="preserve"> </v>
      </c>
    </row>
    <row r="11" spans="1:10">
      <c r="A11" s="45">
        <v>4</v>
      </c>
      <c r="B11" s="42">
        <f t="shared" si="2"/>
        <v>0</v>
      </c>
      <c r="C11" s="42">
        <f t="shared" si="3"/>
        <v>0</v>
      </c>
      <c r="D11" s="42">
        <f t="shared" si="0"/>
        <v>0</v>
      </c>
      <c r="E11" s="42" t="str">
        <f>+IF(A11&lt;=$D$5,NPV($D$2,$D$8:D11)+$D$3," ")</f>
        <v xml:space="preserve"> </v>
      </c>
      <c r="F11" s="42" t="str">
        <f t="shared" si="1"/>
        <v xml:space="preserve"> </v>
      </c>
      <c r="J11" s="52"/>
    </row>
    <row r="12" spans="1:10">
      <c r="A12" s="45">
        <v>5</v>
      </c>
      <c r="B12" s="42">
        <f t="shared" si="2"/>
        <v>0</v>
      </c>
      <c r="C12" s="42">
        <f t="shared" si="3"/>
        <v>0</v>
      </c>
      <c r="D12" s="42">
        <f t="shared" si="0"/>
        <v>0</v>
      </c>
      <c r="E12" s="42" t="str">
        <f>+IF(A12&lt;=$D$5,NPV($D$2,$D$8:D12)+$D$3," ")</f>
        <v xml:space="preserve"> </v>
      </c>
      <c r="F12" s="42" t="str">
        <f t="shared" si="1"/>
        <v xml:space="preserve"> </v>
      </c>
    </row>
    <row r="13" spans="1:10">
      <c r="A13" s="45">
        <v>6</v>
      </c>
      <c r="B13" s="42">
        <f t="shared" si="2"/>
        <v>0</v>
      </c>
      <c r="C13" s="42">
        <f t="shared" si="3"/>
        <v>0</v>
      </c>
      <c r="D13" s="42">
        <f t="shared" si="0"/>
        <v>0</v>
      </c>
      <c r="E13" s="42" t="str">
        <f>+IF(A13&lt;=$D$5,NPV($D$2,$D$8:D13)+$D$3," ")</f>
        <v xml:space="preserve"> </v>
      </c>
      <c r="F13" s="42" t="str">
        <f t="shared" si="1"/>
        <v xml:space="preserve"> </v>
      </c>
    </row>
    <row r="14" spans="1:10">
      <c r="A14" s="45">
        <v>7</v>
      </c>
      <c r="B14" s="42">
        <f t="shared" si="2"/>
        <v>0</v>
      </c>
      <c r="C14" s="42">
        <f t="shared" si="3"/>
        <v>0</v>
      </c>
      <c r="D14" s="42">
        <f t="shared" si="0"/>
        <v>0</v>
      </c>
      <c r="E14" s="42" t="str">
        <f>+IF(A14&lt;=$D$5,NPV($D$2,$D$8:D14)+$D$3," ")</f>
        <v xml:space="preserve"> </v>
      </c>
      <c r="F14" s="42" t="str">
        <f t="shared" si="1"/>
        <v xml:space="preserve"> </v>
      </c>
    </row>
    <row r="15" spans="1:10">
      <c r="A15" s="45">
        <v>8</v>
      </c>
      <c r="B15" s="42">
        <f t="shared" si="2"/>
        <v>0</v>
      </c>
      <c r="C15" s="42">
        <f t="shared" si="3"/>
        <v>0</v>
      </c>
      <c r="D15" s="42">
        <f t="shared" si="0"/>
        <v>0</v>
      </c>
      <c r="E15" s="42" t="str">
        <f>+IF(A15&lt;=$D$5,NPV($D$2,$D$8:D15)+$D$3," ")</f>
        <v xml:space="preserve"> </v>
      </c>
      <c r="F15" s="42" t="str">
        <f t="shared" si="1"/>
        <v xml:space="preserve"> </v>
      </c>
    </row>
    <row r="16" spans="1:10">
      <c r="A16" s="45">
        <v>9</v>
      </c>
      <c r="B16" s="42">
        <f t="shared" si="2"/>
        <v>0</v>
      </c>
      <c r="C16" s="42">
        <f t="shared" si="3"/>
        <v>0</v>
      </c>
      <c r="D16" s="42">
        <f t="shared" si="0"/>
        <v>0</v>
      </c>
      <c r="E16" s="42" t="str">
        <f>+IF(A16&lt;=$D$5,NPV($D$2,$D$8:D16)+$D$3," ")</f>
        <v xml:space="preserve"> </v>
      </c>
      <c r="F16" s="42" t="str">
        <f t="shared" si="1"/>
        <v xml:space="preserve"> </v>
      </c>
    </row>
    <row r="17" spans="1:19">
      <c r="A17" s="45">
        <v>10</v>
      </c>
      <c r="B17" s="42">
        <f t="shared" si="2"/>
        <v>0</v>
      </c>
      <c r="C17" s="42">
        <f t="shared" si="3"/>
        <v>0</v>
      </c>
      <c r="D17" s="42">
        <f t="shared" si="0"/>
        <v>0</v>
      </c>
      <c r="E17" s="42" t="str">
        <f>+IF(A17&lt;=$D$5,NPV($D$2,$D$8:D17)+$D$3," ")</f>
        <v xml:space="preserve"> </v>
      </c>
      <c r="F17" s="42" t="str">
        <f t="shared" si="1"/>
        <v xml:space="preserve"> </v>
      </c>
    </row>
    <row r="18" spans="1:19">
      <c r="A18" s="45">
        <v>11</v>
      </c>
      <c r="B18" s="42">
        <f t="shared" si="2"/>
        <v>0</v>
      </c>
      <c r="C18" s="42">
        <f t="shared" si="3"/>
        <v>0</v>
      </c>
      <c r="D18" s="42">
        <f t="shared" si="0"/>
        <v>0</v>
      </c>
      <c r="E18" s="42" t="str">
        <f>+IF(A18&lt;=$D$5,NPV($D$2,$D$8:D18)+$D$3," ")</f>
        <v xml:space="preserve"> </v>
      </c>
      <c r="F18" s="42" t="str">
        <f t="shared" si="1"/>
        <v xml:space="preserve"> </v>
      </c>
    </row>
    <row r="19" spans="1:19">
      <c r="A19" s="45">
        <v>12</v>
      </c>
      <c r="B19" s="42">
        <f t="shared" si="2"/>
        <v>0</v>
      </c>
      <c r="C19" s="42">
        <f t="shared" si="3"/>
        <v>0</v>
      </c>
      <c r="D19" s="42">
        <f t="shared" si="0"/>
        <v>0</v>
      </c>
      <c r="E19" s="42" t="str">
        <f>+IF(A19&lt;=$D$5,NPV($D$2,$D$8:D19)+$D$3," ")</f>
        <v xml:space="preserve"> </v>
      </c>
      <c r="F19" s="42" t="str">
        <f t="shared" si="1"/>
        <v xml:space="preserve"> </v>
      </c>
    </row>
    <row r="20" spans="1:19">
      <c r="A20" s="45">
        <v>13</v>
      </c>
      <c r="B20" s="42">
        <f t="shared" si="2"/>
        <v>0</v>
      </c>
      <c r="C20" s="42">
        <f t="shared" si="3"/>
        <v>0</v>
      </c>
      <c r="D20" s="42">
        <f t="shared" si="0"/>
        <v>0</v>
      </c>
      <c r="E20" s="42" t="str">
        <f>+IF(A20&lt;=$D$5,NPV($D$2,$D$8:D20)+$D$3," ")</f>
        <v xml:space="preserve"> </v>
      </c>
      <c r="F20" s="42" t="str">
        <f t="shared" si="1"/>
        <v xml:space="preserve"> </v>
      </c>
    </row>
    <row r="21" spans="1:19">
      <c r="A21" s="45">
        <v>14</v>
      </c>
      <c r="B21" s="42">
        <f t="shared" si="2"/>
        <v>0</v>
      </c>
      <c r="C21" s="42">
        <f t="shared" si="3"/>
        <v>0</v>
      </c>
      <c r="D21" s="42">
        <f t="shared" si="0"/>
        <v>0</v>
      </c>
      <c r="E21" s="42" t="str">
        <f>+IF(A21&lt;=$D$5,NPV($D$2,$D$8:D21)+$D$3," ")</f>
        <v xml:space="preserve"> </v>
      </c>
      <c r="F21" s="42" t="str">
        <f t="shared" si="1"/>
        <v xml:space="preserve"> </v>
      </c>
    </row>
    <row r="22" spans="1:19">
      <c r="A22" s="43">
        <v>15</v>
      </c>
      <c r="B22" s="51">
        <f t="shared" si="2"/>
        <v>0</v>
      </c>
      <c r="C22" s="51">
        <f t="shared" si="3"/>
        <v>0</v>
      </c>
      <c r="D22" s="51">
        <f t="shared" si="0"/>
        <v>0</v>
      </c>
      <c r="E22" s="51" t="str">
        <f>+IF(A22&lt;=$D$5,NPV($D$2,$D$8:D22)+$D$3," ")</f>
        <v xml:space="preserve"> </v>
      </c>
      <c r="F22" s="51" t="str">
        <f t="shared" si="1"/>
        <v xml:space="preserve"> </v>
      </c>
    </row>
    <row r="23" spans="1:19" ht="13.5" thickBot="1">
      <c r="A23" s="46"/>
      <c r="B23" s="46"/>
      <c r="C23" s="46"/>
      <c r="D23" s="46"/>
      <c r="E23" s="46"/>
      <c r="F23" s="46"/>
      <c r="M23" s="107" t="s">
        <v>12</v>
      </c>
    </row>
    <row r="24" spans="1:19" ht="15.75" thickBot="1">
      <c r="A24" s="46"/>
      <c r="B24" s="46"/>
      <c r="C24" s="46"/>
      <c r="D24" s="46"/>
      <c r="E24" s="73" t="s">
        <v>13</v>
      </c>
      <c r="F24" s="74">
        <f>+MIN(F8:F22)</f>
        <v>0</v>
      </c>
      <c r="M24" s="107"/>
    </row>
    <row r="25" spans="1:19" ht="16.5" customHeight="1">
      <c r="A25" s="8" t="s">
        <v>14</v>
      </c>
      <c r="B25" s="8"/>
      <c r="M25" s="107"/>
    </row>
    <row r="26" spans="1:19" ht="21.75" customHeight="1">
      <c r="A26" s="113" t="s">
        <v>15</v>
      </c>
      <c r="B26" s="113"/>
      <c r="C26" s="113"/>
      <c r="D26" s="113"/>
      <c r="E26" s="113"/>
      <c r="G26" s="10" t="s">
        <v>16</v>
      </c>
      <c r="H26" s="77"/>
      <c r="I26" s="77"/>
      <c r="J26" s="78"/>
      <c r="L26" s="25" t="s">
        <v>17</v>
      </c>
      <c r="M26" s="96"/>
      <c r="O26" s="114" t="s">
        <v>18</v>
      </c>
      <c r="P26" s="114"/>
    </row>
    <row r="27" spans="1:19" ht="26.25" customHeight="1">
      <c r="A27" s="39" t="s">
        <v>19</v>
      </c>
      <c r="B27" s="108" t="s">
        <v>20</v>
      </c>
      <c r="C27" s="109"/>
      <c r="D27" s="40" t="s">
        <v>21</v>
      </c>
      <c r="E27" s="41" t="s">
        <v>22</v>
      </c>
      <c r="G27" s="75" t="s">
        <v>19</v>
      </c>
      <c r="H27" s="76" t="s">
        <v>23</v>
      </c>
      <c r="I27" s="76" t="s">
        <v>21</v>
      </c>
      <c r="J27" s="76" t="s">
        <v>24</v>
      </c>
      <c r="L27" s="2" t="s">
        <v>7</v>
      </c>
      <c r="M27" s="2" t="s">
        <v>25</v>
      </c>
      <c r="O27" s="12" t="s">
        <v>19</v>
      </c>
      <c r="P27" s="12" t="s">
        <v>26</v>
      </c>
      <c r="Q27" s="52" t="s">
        <v>27</v>
      </c>
    </row>
    <row r="28" spans="1:19" ht="21" customHeight="1">
      <c r="A28" s="86" t="s">
        <v>28</v>
      </c>
      <c r="B28" s="106"/>
      <c r="C28" s="105"/>
      <c r="D28" s="61">
        <f>+D57</f>
        <v>0.97</v>
      </c>
      <c r="E28" s="69">
        <f t="shared" ref="E28:E33" si="4">B28*D28</f>
        <v>0</v>
      </c>
      <c r="G28" s="88" t="s">
        <v>29</v>
      </c>
      <c r="H28" s="55"/>
      <c r="I28" s="56">
        <f>+D57</f>
        <v>0.97</v>
      </c>
      <c r="J28" s="53">
        <f>H28*I28</f>
        <v>0</v>
      </c>
      <c r="L28" s="3">
        <v>1</v>
      </c>
      <c r="M28" s="42">
        <f>+J41</f>
        <v>0</v>
      </c>
      <c r="O28" s="14" t="s">
        <v>30</v>
      </c>
      <c r="P28" s="54">
        <v>0</v>
      </c>
      <c r="Q28" s="111" t="s">
        <v>31</v>
      </c>
      <c r="R28" s="112"/>
      <c r="S28" s="112"/>
    </row>
    <row r="29" spans="1:19">
      <c r="A29" s="86" t="s">
        <v>32</v>
      </c>
      <c r="B29" s="106"/>
      <c r="C29" s="105"/>
      <c r="D29" s="62">
        <f>+D58</f>
        <v>0.95</v>
      </c>
      <c r="E29" s="69">
        <f t="shared" si="4"/>
        <v>0</v>
      </c>
      <c r="G29" s="89" t="s">
        <v>33</v>
      </c>
      <c r="H29" s="55"/>
      <c r="I29" s="5">
        <v>0.84</v>
      </c>
      <c r="J29" s="53">
        <f>H29*I29</f>
        <v>0</v>
      </c>
      <c r="L29" s="3">
        <v>2</v>
      </c>
      <c r="M29" s="60">
        <f t="shared" ref="M29:M42" si="5">+IF(L29&lt;=$D$5,M28*(1+$M$26),0)</f>
        <v>0</v>
      </c>
      <c r="O29" s="16"/>
      <c r="P29" s="9"/>
    </row>
    <row r="30" spans="1:19">
      <c r="A30" s="87" t="s">
        <v>34</v>
      </c>
      <c r="B30" s="106"/>
      <c r="C30" s="105"/>
      <c r="D30" s="62">
        <v>0.84</v>
      </c>
      <c r="E30" s="69">
        <f t="shared" si="4"/>
        <v>0</v>
      </c>
      <c r="G30" s="89" t="s">
        <v>35</v>
      </c>
      <c r="H30" s="55"/>
      <c r="I30" s="5">
        <v>0.84</v>
      </c>
      <c r="J30" s="53">
        <f>H30*I30</f>
        <v>0</v>
      </c>
      <c r="L30" s="3">
        <v>3</v>
      </c>
      <c r="M30" s="60">
        <f t="shared" si="5"/>
        <v>0</v>
      </c>
      <c r="O30" s="16"/>
      <c r="P30" s="9"/>
    </row>
    <row r="31" spans="1:19" ht="23.25">
      <c r="A31" s="7"/>
      <c r="B31" s="106"/>
      <c r="C31" s="105"/>
      <c r="D31" s="62"/>
      <c r="E31" s="69">
        <f t="shared" si="4"/>
        <v>0</v>
      </c>
      <c r="G31" s="89" t="s">
        <v>36</v>
      </c>
      <c r="H31" s="55"/>
      <c r="I31" s="5">
        <v>0.84</v>
      </c>
      <c r="J31" s="53">
        <f>H31*I31</f>
        <v>0</v>
      </c>
      <c r="L31" s="3">
        <v>4</v>
      </c>
      <c r="M31" s="60">
        <f t="shared" si="5"/>
        <v>0</v>
      </c>
    </row>
    <row r="32" spans="1:19" ht="15">
      <c r="A32" s="7"/>
      <c r="B32" s="106"/>
      <c r="C32" s="105"/>
      <c r="D32" s="15"/>
      <c r="E32" s="69">
        <f t="shared" si="4"/>
        <v>0</v>
      </c>
      <c r="G32" s="4"/>
      <c r="H32" s="13"/>
      <c r="I32" s="5"/>
      <c r="J32" s="53">
        <f t="shared" ref="J32:J40" si="6">H32*I32</f>
        <v>0</v>
      </c>
      <c r="L32" s="3">
        <v>5</v>
      </c>
      <c r="M32" s="60">
        <f t="shared" si="5"/>
        <v>0</v>
      </c>
      <c r="O32" s="79"/>
      <c r="P32" s="79"/>
    </row>
    <row r="33" spans="1:17" ht="15">
      <c r="A33" s="7"/>
      <c r="B33" s="106"/>
      <c r="C33" s="105"/>
      <c r="D33" s="7"/>
      <c r="E33" s="69">
        <f t="shared" si="4"/>
        <v>0</v>
      </c>
      <c r="G33" s="4"/>
      <c r="H33" s="13"/>
      <c r="I33" s="5"/>
      <c r="J33" s="53">
        <f t="shared" si="6"/>
        <v>0</v>
      </c>
      <c r="L33" s="3">
        <v>6</v>
      </c>
      <c r="M33" s="60">
        <f t="shared" si="5"/>
        <v>0</v>
      </c>
      <c r="O33" s="114" t="s">
        <v>37</v>
      </c>
      <c r="P33" s="114"/>
    </row>
    <row r="34" spans="1:17" ht="14.25">
      <c r="A34" s="113" t="s">
        <v>38</v>
      </c>
      <c r="B34" s="113"/>
      <c r="C34" s="113"/>
      <c r="D34" s="113"/>
      <c r="E34" s="113"/>
      <c r="G34" s="4"/>
      <c r="H34" s="13"/>
      <c r="I34" s="7"/>
      <c r="J34" s="53">
        <f t="shared" si="6"/>
        <v>0</v>
      </c>
      <c r="L34" s="3">
        <v>7</v>
      </c>
      <c r="M34" s="60">
        <f t="shared" si="5"/>
        <v>0</v>
      </c>
      <c r="O34" s="17" t="s">
        <v>19</v>
      </c>
      <c r="P34" s="12" t="s">
        <v>26</v>
      </c>
    </row>
    <row r="35" spans="1:17" ht="23.25" customHeight="1">
      <c r="A35" s="10" t="s">
        <v>19</v>
      </c>
      <c r="B35" s="68" t="s">
        <v>39</v>
      </c>
      <c r="C35" s="11" t="s">
        <v>40</v>
      </c>
      <c r="D35" s="11" t="s">
        <v>41</v>
      </c>
      <c r="E35" s="72" t="s">
        <v>42</v>
      </c>
      <c r="G35" s="4"/>
      <c r="H35" s="13"/>
      <c r="I35" s="7"/>
      <c r="J35" s="53">
        <f t="shared" si="6"/>
        <v>0</v>
      </c>
      <c r="L35" s="3">
        <v>8</v>
      </c>
      <c r="M35" s="60">
        <f t="shared" si="5"/>
        <v>0</v>
      </c>
      <c r="O35" s="14" t="s">
        <v>30</v>
      </c>
      <c r="P35" s="58"/>
      <c r="Q35" s="32" t="s">
        <v>43</v>
      </c>
    </row>
    <row r="36" spans="1:17">
      <c r="A36" s="7" t="s">
        <v>44</v>
      </c>
      <c r="B36" s="67"/>
      <c r="C36" s="47" t="e">
        <f>+D49</f>
        <v>#DIV/0!</v>
      </c>
      <c r="D36" s="61">
        <f>+IF(B36=1,$D$55,$D$56)</f>
        <v>855</v>
      </c>
      <c r="E36" s="59" t="e">
        <f>C36*D36</f>
        <v>#DIV/0!</v>
      </c>
      <c r="G36" s="4"/>
      <c r="H36" s="13"/>
      <c r="I36" s="7"/>
      <c r="J36" s="53">
        <f t="shared" si="6"/>
        <v>0</v>
      </c>
      <c r="L36" s="3">
        <v>9</v>
      </c>
      <c r="M36" s="60">
        <f t="shared" si="5"/>
        <v>0</v>
      </c>
      <c r="O36" s="19" t="s">
        <v>45</v>
      </c>
      <c r="P36" s="58"/>
      <c r="Q36" s="32" t="s">
        <v>46</v>
      </c>
    </row>
    <row r="37" spans="1:17">
      <c r="A37" s="7" t="s">
        <v>47</v>
      </c>
      <c r="B37" s="67"/>
      <c r="C37" s="48">
        <f>+D53</f>
        <v>0</v>
      </c>
      <c r="D37" s="61">
        <f>+IF(B37=1,$D$55,$D$56)</f>
        <v>855</v>
      </c>
      <c r="E37" s="59">
        <f>C37*D37</f>
        <v>0</v>
      </c>
      <c r="G37" s="4"/>
      <c r="H37" s="13"/>
      <c r="I37" s="7"/>
      <c r="J37" s="53">
        <f t="shared" si="6"/>
        <v>0</v>
      </c>
      <c r="L37" s="3">
        <v>10</v>
      </c>
      <c r="M37" s="60">
        <f t="shared" si="5"/>
        <v>0</v>
      </c>
      <c r="O37" s="14" t="s">
        <v>48</v>
      </c>
      <c r="P37" s="20">
        <f>+D60</f>
        <v>1</v>
      </c>
    </row>
    <row r="38" spans="1:17">
      <c r="A38" s="7"/>
      <c r="B38" s="7"/>
      <c r="C38" s="13"/>
      <c r="D38" s="7"/>
      <c r="E38" s="59">
        <f>C38*D38</f>
        <v>0</v>
      </c>
      <c r="G38" s="4"/>
      <c r="H38" s="13"/>
      <c r="I38" s="7"/>
      <c r="J38" s="53">
        <f t="shared" si="6"/>
        <v>0</v>
      </c>
      <c r="L38" s="3">
        <v>11</v>
      </c>
      <c r="M38" s="60">
        <f t="shared" si="5"/>
        <v>0</v>
      </c>
      <c r="O38" s="14" t="s">
        <v>49</v>
      </c>
      <c r="P38" s="18">
        <f>+P35*P36*P37</f>
        <v>0</v>
      </c>
    </row>
    <row r="39" spans="1:17">
      <c r="A39" s="7"/>
      <c r="B39" s="7"/>
      <c r="C39" s="13"/>
      <c r="D39" s="7"/>
      <c r="E39" s="59">
        <f>C39*D39</f>
        <v>0</v>
      </c>
      <c r="G39" s="4"/>
      <c r="H39" s="13"/>
      <c r="I39" s="7"/>
      <c r="J39" s="53">
        <f t="shared" si="6"/>
        <v>0</v>
      </c>
      <c r="L39" s="3">
        <v>12</v>
      </c>
      <c r="M39" s="60">
        <f t="shared" si="5"/>
        <v>0</v>
      </c>
    </row>
    <row r="40" spans="1:17">
      <c r="A40" s="7"/>
      <c r="B40" s="7"/>
      <c r="C40" s="13"/>
      <c r="D40" s="7"/>
      <c r="E40" s="59">
        <f>C40*D40</f>
        <v>0</v>
      </c>
      <c r="G40" s="4"/>
      <c r="H40" s="13"/>
      <c r="I40" s="7"/>
      <c r="J40" s="53">
        <f t="shared" si="6"/>
        <v>0</v>
      </c>
      <c r="L40" s="3">
        <v>13</v>
      </c>
      <c r="M40" s="60">
        <f t="shared" si="5"/>
        <v>0</v>
      </c>
    </row>
    <row r="41" spans="1:17" ht="33" customHeight="1">
      <c r="A41" s="21" t="s">
        <v>50</v>
      </c>
      <c r="B41" s="21"/>
      <c r="C41" s="27"/>
      <c r="D41" s="27"/>
      <c r="E41" s="59" t="e">
        <f>SUM(E28:E40)</f>
        <v>#DIV/0!</v>
      </c>
      <c r="G41" s="70" t="s">
        <v>51</v>
      </c>
      <c r="H41" s="26">
        <f>SUM(H28:H40)</f>
        <v>0</v>
      </c>
      <c r="I41" s="27"/>
      <c r="J41" s="53">
        <f>SUM(J28:J40)</f>
        <v>0</v>
      </c>
      <c r="L41" s="3">
        <v>14</v>
      </c>
      <c r="M41" s="60">
        <f t="shared" si="5"/>
        <v>0</v>
      </c>
      <c r="O41" s="71" t="s">
        <v>52</v>
      </c>
      <c r="P41" s="50">
        <f>+MAX(P28,P38)</f>
        <v>0</v>
      </c>
    </row>
    <row r="42" spans="1:17">
      <c r="A42" s="22"/>
      <c r="B42" s="22"/>
      <c r="C42" s="23"/>
      <c r="D42" s="23"/>
      <c r="E42" s="23"/>
      <c r="G42" s="24"/>
      <c r="H42" s="23"/>
      <c r="I42" s="23"/>
      <c r="J42" s="23"/>
      <c r="L42" s="3">
        <v>15</v>
      </c>
      <c r="M42" s="60">
        <f t="shared" si="5"/>
        <v>0</v>
      </c>
    </row>
    <row r="43" spans="1:17">
      <c r="A43" s="6" t="s">
        <v>53</v>
      </c>
      <c r="B43" s="6"/>
    </row>
    <row r="44" spans="1:17">
      <c r="A44" s="6" t="s">
        <v>54</v>
      </c>
      <c r="B44" s="6"/>
    </row>
    <row r="45" spans="1:17" ht="22.5" customHeight="1">
      <c r="A45" s="52" t="s">
        <v>55</v>
      </c>
    </row>
    <row r="46" spans="1:17">
      <c r="A46" s="33" t="s">
        <v>56</v>
      </c>
      <c r="B46" s="66"/>
      <c r="C46" s="34"/>
      <c r="D46" s="35"/>
    </row>
    <row r="47" spans="1:17">
      <c r="A47" s="36" t="s">
        <v>57</v>
      </c>
      <c r="D47" s="94"/>
      <c r="E47" s="110" t="s">
        <v>58</v>
      </c>
    </row>
    <row r="48" spans="1:17">
      <c r="A48" s="36" t="s">
        <v>59</v>
      </c>
      <c r="D48" s="95"/>
      <c r="E48" s="110"/>
      <c r="N48" s="2">
        <f>4500/12</f>
        <v>375</v>
      </c>
    </row>
    <row r="49" spans="1:5">
      <c r="A49" s="37" t="s">
        <v>60</v>
      </c>
      <c r="B49" s="38"/>
      <c r="C49" s="38"/>
      <c r="D49" s="49" t="e">
        <f>+D47/D48</f>
        <v>#DIV/0!</v>
      </c>
    </row>
    <row r="50" spans="1:5">
      <c r="A50" s="33" t="s">
        <v>61</v>
      </c>
      <c r="B50" s="34"/>
      <c r="C50" s="34"/>
      <c r="D50" s="80"/>
    </row>
    <row r="51" spans="1:5">
      <c r="A51" s="36" t="s">
        <v>62</v>
      </c>
      <c r="D51" s="94">
        <v>0</v>
      </c>
      <c r="E51" s="110" t="s">
        <v>58</v>
      </c>
    </row>
    <row r="52" spans="1:5">
      <c r="A52" s="36" t="s">
        <v>63</v>
      </c>
      <c r="D52" s="95">
        <v>0</v>
      </c>
      <c r="E52" s="110"/>
    </row>
    <row r="53" spans="1:5">
      <c r="A53" s="37" t="s">
        <v>60</v>
      </c>
      <c r="B53" s="38"/>
      <c r="C53" s="38"/>
      <c r="D53" s="49">
        <f>+D51*D52</f>
        <v>0</v>
      </c>
    </row>
    <row r="54" spans="1:5">
      <c r="D54" s="3"/>
    </row>
    <row r="55" spans="1:5">
      <c r="A55" s="63" t="s">
        <v>64</v>
      </c>
      <c r="B55" s="63"/>
      <c r="C55" s="63"/>
      <c r="D55" s="64">
        <v>804</v>
      </c>
    </row>
    <row r="56" spans="1:5">
      <c r="A56" s="63" t="s">
        <v>65</v>
      </c>
      <c r="B56" s="63"/>
      <c r="C56" s="63"/>
      <c r="D56" s="64">
        <v>855</v>
      </c>
    </row>
    <row r="57" spans="1:5">
      <c r="A57" s="63" t="s">
        <v>66</v>
      </c>
      <c r="B57" s="63"/>
      <c r="C57" s="63"/>
      <c r="D57" s="64">
        <v>0.97</v>
      </c>
    </row>
    <row r="58" spans="1:5">
      <c r="A58" s="63" t="s">
        <v>67</v>
      </c>
      <c r="B58" s="63"/>
      <c r="C58" s="63"/>
      <c r="D58" s="64">
        <v>0.95</v>
      </c>
    </row>
    <row r="59" spans="1:5">
      <c r="A59" s="63" t="s">
        <v>68</v>
      </c>
      <c r="B59" s="63"/>
      <c r="C59" s="63"/>
      <c r="D59" s="64">
        <v>0.91</v>
      </c>
    </row>
    <row r="60" spans="1:5">
      <c r="A60" s="63" t="s">
        <v>69</v>
      </c>
      <c r="B60" s="63"/>
      <c r="C60" s="63"/>
      <c r="D60" s="65">
        <v>1</v>
      </c>
    </row>
  </sheetData>
  <mergeCells count="16">
    <mergeCell ref="Q28:S28"/>
    <mergeCell ref="B29:C29"/>
    <mergeCell ref="B30:C30"/>
    <mergeCell ref="B31:C31"/>
    <mergeCell ref="E51:E52"/>
    <mergeCell ref="B32:C32"/>
    <mergeCell ref="B33:C33"/>
    <mergeCell ref="O33:P33"/>
    <mergeCell ref="A34:E34"/>
    <mergeCell ref="E47:E48"/>
    <mergeCell ref="B28:C28"/>
    <mergeCell ref="C1:E1"/>
    <mergeCell ref="M23:M25"/>
    <mergeCell ref="A26:E26"/>
    <mergeCell ref="O26:P26"/>
    <mergeCell ref="B27:C27"/>
  </mergeCells>
  <hyperlinks>
    <hyperlink ref="I27" r:id="rId1" display="Precio Social" xr:uid="{0E55A667-BFF3-40EC-ACBE-4C230098D699}"/>
  </hyperlinks>
  <pageMargins left="0.75" right="0.75" top="1" bottom="1" header="0" footer="0"/>
  <pageSetup scale="65" orientation="landscape" horizontalDpi="4294967295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E0C5-CE38-40A3-88F3-8B36F6203D49}">
  <dimension ref="A1:E8"/>
  <sheetViews>
    <sheetView workbookViewId="0">
      <selection activeCell="C5" sqref="C5"/>
    </sheetView>
  </sheetViews>
  <sheetFormatPr defaultRowHeight="12.75"/>
  <cols>
    <col min="1" max="1" width="20.28515625" customWidth="1"/>
    <col min="2" max="2" width="15.7109375" customWidth="1"/>
    <col min="3" max="3" width="14.42578125" customWidth="1"/>
    <col min="4" max="4" width="14.7109375" customWidth="1"/>
    <col min="5" max="256" width="11.42578125" customWidth="1"/>
  </cols>
  <sheetData>
    <row r="1" spans="1:5" ht="15">
      <c r="A1" s="28" t="s">
        <v>70</v>
      </c>
      <c r="B1" s="29"/>
      <c r="C1" s="29"/>
      <c r="D1" s="29"/>
    </row>
    <row r="2" spans="1:5">
      <c r="A2" s="29"/>
      <c r="B2" s="29"/>
      <c r="C2" s="29"/>
      <c r="D2" s="29"/>
      <c r="E2" s="29"/>
    </row>
    <row r="3" spans="1:5">
      <c r="A3" s="29"/>
      <c r="B3" s="29"/>
      <c r="C3" s="29"/>
      <c r="D3" s="29"/>
      <c r="E3" s="29"/>
    </row>
    <row r="4" spans="1:5">
      <c r="A4" s="30"/>
      <c r="B4" s="31" t="s">
        <v>71</v>
      </c>
      <c r="C4" s="31" t="s">
        <v>72</v>
      </c>
      <c r="D4" s="31" t="s">
        <v>73</v>
      </c>
      <c r="E4" s="29"/>
    </row>
    <row r="5" spans="1:5" ht="14.25">
      <c r="A5" s="81" t="s">
        <v>11</v>
      </c>
      <c r="B5" s="82">
        <f>+'Oferta 1'!F24</f>
        <v>0</v>
      </c>
      <c r="C5" s="82">
        <f>+'Oferta 2 '!F24</f>
        <v>0</v>
      </c>
      <c r="D5" s="82">
        <f>+'Oferta 3'!F24</f>
        <v>0</v>
      </c>
      <c r="E5" s="29"/>
    </row>
    <row r="6" spans="1:5" ht="19.5" customHeight="1">
      <c r="A6" s="81" t="s">
        <v>3</v>
      </c>
      <c r="B6" s="82">
        <f>+'Oferta 1'!D3</f>
        <v>100000000</v>
      </c>
      <c r="C6" s="82">
        <f>+'Oferta 2 '!D3</f>
        <v>0</v>
      </c>
      <c r="D6" s="82">
        <f>+'Oferta 3'!D3</f>
        <v>0</v>
      </c>
      <c r="E6" s="29"/>
    </row>
    <row r="7" spans="1:5" ht="30" customHeight="1">
      <c r="A7" s="83" t="s">
        <v>74</v>
      </c>
      <c r="B7" s="82">
        <f>+B6*1.19</f>
        <v>119000000</v>
      </c>
      <c r="C7" s="82">
        <f>+C6*1.19</f>
        <v>0</v>
      </c>
      <c r="D7" s="82">
        <f>+D6*1.19</f>
        <v>0</v>
      </c>
      <c r="E7" s="29"/>
    </row>
    <row r="8" spans="1:5">
      <c r="A8" s="29"/>
      <c r="B8" s="29"/>
      <c r="C8" s="29"/>
      <c r="D8" s="29"/>
      <c r="E8" s="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psanhueza</dc:creator>
  <cp:keywords/>
  <dc:description/>
  <cp:lastModifiedBy/>
  <cp:revision/>
  <dcterms:created xsi:type="dcterms:W3CDTF">2008-05-05T14:09:30Z</dcterms:created>
  <dcterms:modified xsi:type="dcterms:W3CDTF">2025-04-02T18:19:04Z</dcterms:modified>
  <cp:category/>
  <cp:contentStatus/>
</cp:coreProperties>
</file>